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anko\Documents\Pecar-UK.com 1 dec 16\"/>
    </mc:Choice>
  </mc:AlternateContent>
  <bookViews>
    <workbookView xWindow="0" yWindow="120" windowWidth="19152" windowHeight="8472"/>
  </bookViews>
  <sheets>
    <sheet name="3.2.1-5" sheetId="4" r:id="rId1"/>
    <sheet name="3.2.6" sheetId="8" r:id="rId2"/>
    <sheet name="3.3.1" sheetId="10" r:id="rId3"/>
    <sheet name="3.3.3" sheetId="12" r:id="rId4"/>
  </sheets>
  <calcPr calcId="171027"/>
</workbook>
</file>

<file path=xl/calcChain.xml><?xml version="1.0" encoding="utf-8"?>
<calcChain xmlns="http://schemas.openxmlformats.org/spreadsheetml/2006/main">
  <c r="J26" i="4" l="1"/>
  <c r="G20" i="8"/>
  <c r="G19" i="8"/>
  <c r="G12" i="8"/>
  <c r="C3" i="12" l="1"/>
  <c r="E3" i="12" s="1"/>
  <c r="D3" i="12"/>
  <c r="G3" i="12"/>
  <c r="H3" i="12"/>
  <c r="I3" i="12"/>
  <c r="J3" i="12"/>
  <c r="K3" i="12" s="1"/>
  <c r="C4" i="12"/>
  <c r="E4" i="12" s="1"/>
  <c r="F4" i="12" s="1"/>
  <c r="D4" i="12"/>
  <c r="G4" i="12"/>
  <c r="I4" i="12" s="1"/>
  <c r="H4" i="12"/>
  <c r="C5" i="12"/>
  <c r="D5" i="12"/>
  <c r="E5" i="12"/>
  <c r="F5" i="12"/>
  <c r="C6" i="12"/>
  <c r="E6" i="12" s="1"/>
  <c r="F6" i="12" s="1"/>
  <c r="D6" i="12"/>
  <c r="C7" i="12"/>
  <c r="E7" i="12" s="1"/>
  <c r="F7" i="12" s="1"/>
  <c r="D7" i="12"/>
  <c r="C8" i="12"/>
  <c r="E8" i="12" s="1"/>
  <c r="F8" i="12" s="1"/>
  <c r="D8" i="12"/>
  <c r="C9" i="12"/>
  <c r="D9" i="12"/>
  <c r="E9" i="12"/>
  <c r="F9" i="12"/>
  <c r="C10" i="12"/>
  <c r="E10" i="12" s="1"/>
  <c r="F10" i="12" s="1"/>
  <c r="D10" i="12"/>
  <c r="C11" i="12"/>
  <c r="E11" i="12" s="1"/>
  <c r="F11" i="12" s="1"/>
  <c r="D11" i="12"/>
  <c r="C12" i="12"/>
  <c r="E12" i="12" s="1"/>
  <c r="F12" i="12" s="1"/>
  <c r="D12" i="12"/>
  <c r="C13" i="12"/>
  <c r="D13" i="12"/>
  <c r="E13" i="12"/>
  <c r="F13" i="12"/>
  <c r="C14" i="12"/>
  <c r="E14" i="12" s="1"/>
  <c r="F14" i="12" s="1"/>
  <c r="D14" i="12"/>
  <c r="C15" i="12"/>
  <c r="D15" i="12"/>
  <c r="E15" i="12"/>
  <c r="F15" i="12" s="1"/>
  <c r="C16" i="12"/>
  <c r="D16" i="12" s="1"/>
  <c r="C17" i="12"/>
  <c r="D17" i="12"/>
  <c r="E17" i="12"/>
  <c r="F17" i="12"/>
  <c r="C18" i="12"/>
  <c r="E18" i="12" s="1"/>
  <c r="F18" i="12" s="1"/>
  <c r="D18" i="12"/>
  <c r="C19" i="12"/>
  <c r="D19" i="12"/>
  <c r="E19" i="12"/>
  <c r="F19" i="12" s="1"/>
  <c r="C20" i="12"/>
  <c r="D20" i="12" s="1"/>
  <c r="C21" i="12"/>
  <c r="D21" i="12"/>
  <c r="E21" i="12"/>
  <c r="F21" i="12"/>
  <c r="B22" i="12"/>
  <c r="C22" i="12"/>
  <c r="B23" i="12"/>
  <c r="C23" i="12"/>
  <c r="C3" i="10"/>
  <c r="D3" i="10" s="1"/>
  <c r="H3" i="10"/>
  <c r="I3" i="10"/>
  <c r="L3" i="10"/>
  <c r="M3" i="10" s="1"/>
  <c r="P3" i="10"/>
  <c r="R3" i="10"/>
  <c r="S3" i="10" s="1"/>
  <c r="V3" i="10"/>
  <c r="W3" i="10" s="1"/>
  <c r="C4" i="10"/>
  <c r="D4" i="10" s="1"/>
  <c r="E4" i="10"/>
  <c r="H4" i="10"/>
  <c r="I4" i="10" s="1"/>
  <c r="P4" i="10"/>
  <c r="Q4" i="10" s="1"/>
  <c r="P5" i="10" s="1"/>
  <c r="R4" i="10"/>
  <c r="S4" i="10"/>
  <c r="V4" i="10"/>
  <c r="W4" i="10" s="1"/>
  <c r="C5" i="10"/>
  <c r="D5" i="10"/>
  <c r="E5" i="10"/>
  <c r="H5" i="10"/>
  <c r="I5" i="10" s="1"/>
  <c r="V5" i="10"/>
  <c r="W5" i="10" s="1"/>
  <c r="C6" i="10"/>
  <c r="D6" i="10" s="1"/>
  <c r="E6" i="10"/>
  <c r="H6" i="10"/>
  <c r="I6" i="10" s="1"/>
  <c r="V6" i="10"/>
  <c r="W6" i="10"/>
  <c r="C7" i="10"/>
  <c r="D7" i="10" s="1"/>
  <c r="H7" i="10"/>
  <c r="I7" i="10" s="1"/>
  <c r="V7" i="10"/>
  <c r="W7" i="10" s="1"/>
  <c r="C8" i="10"/>
  <c r="D8" i="10" s="1"/>
  <c r="V8" i="10"/>
  <c r="W8" i="10"/>
  <c r="C9" i="10"/>
  <c r="D9" i="10" s="1"/>
  <c r="V9" i="10"/>
  <c r="W9" i="10"/>
  <c r="C10" i="10"/>
  <c r="D10" i="10" s="1"/>
  <c r="V10" i="10"/>
  <c r="W10" i="10"/>
  <c r="C11" i="10"/>
  <c r="D11" i="10"/>
  <c r="E11" i="10"/>
  <c r="V11" i="10"/>
  <c r="W11" i="10" s="1"/>
  <c r="C12" i="10"/>
  <c r="D12" i="10" s="1"/>
  <c r="E12" i="10"/>
  <c r="V12" i="10"/>
  <c r="W12" i="10" s="1"/>
  <c r="C13" i="10"/>
  <c r="E13" i="10" s="1"/>
  <c r="D13" i="10"/>
  <c r="V13" i="10"/>
  <c r="W13" i="10" s="1"/>
  <c r="C14" i="10"/>
  <c r="D14" i="10"/>
  <c r="E14" i="10"/>
  <c r="V14" i="10"/>
  <c r="W14" i="10"/>
  <c r="C15" i="10"/>
  <c r="D15" i="10"/>
  <c r="E15" i="10"/>
  <c r="V15" i="10"/>
  <c r="W15" i="10" s="1"/>
  <c r="C16" i="10"/>
  <c r="D16" i="10" s="1"/>
  <c r="V16" i="10"/>
  <c r="W16" i="10"/>
  <c r="C17" i="10"/>
  <c r="D17" i="10" s="1"/>
  <c r="V17" i="10"/>
  <c r="W17" i="10"/>
  <c r="C18" i="10"/>
  <c r="D18" i="10" s="1"/>
  <c r="V18" i="10"/>
  <c r="W18" i="10"/>
  <c r="C19" i="10"/>
  <c r="D19" i="10"/>
  <c r="E19" i="10"/>
  <c r="V19" i="10"/>
  <c r="W19" i="10" s="1"/>
  <c r="C20" i="10"/>
  <c r="D20" i="10" s="1"/>
  <c r="E20" i="10"/>
  <c r="V20" i="10"/>
  <c r="W20" i="10" s="1"/>
  <c r="C21" i="10"/>
  <c r="E21" i="10" s="1"/>
  <c r="D21" i="10"/>
  <c r="V21" i="10"/>
  <c r="W21" i="10" s="1"/>
  <c r="B22" i="10"/>
  <c r="B23" i="10"/>
  <c r="D22" i="12" l="1"/>
  <c r="F3" i="12"/>
  <c r="E23" i="12"/>
  <c r="E20" i="12"/>
  <c r="F20" i="12" s="1"/>
  <c r="E16" i="12"/>
  <c r="F16" i="12" s="1"/>
  <c r="D23" i="12"/>
  <c r="J4" i="12"/>
  <c r="L3" i="12"/>
  <c r="G5" i="12"/>
  <c r="W23" i="10"/>
  <c r="W22" i="10"/>
  <c r="Q5" i="10"/>
  <c r="P6" i="10" s="1"/>
  <c r="R6" i="10"/>
  <c r="S6" i="10" s="1"/>
  <c r="D23" i="10"/>
  <c r="D22" i="10"/>
  <c r="H8" i="10"/>
  <c r="L4" i="10"/>
  <c r="V22" i="10"/>
  <c r="C22" i="10"/>
  <c r="E7" i="10"/>
  <c r="E16" i="10"/>
  <c r="E8" i="10"/>
  <c r="R5" i="10"/>
  <c r="V23" i="10"/>
  <c r="C23" i="10"/>
  <c r="E17" i="10"/>
  <c r="E9" i="10"/>
  <c r="E18" i="10"/>
  <c r="E10" i="10"/>
  <c r="E3" i="10"/>
  <c r="H5" i="12" l="1"/>
  <c r="I5" i="12"/>
  <c r="G6" i="12"/>
  <c r="F22" i="12"/>
  <c r="F23" i="12"/>
  <c r="K4" i="12"/>
  <c r="L4" i="12"/>
  <c r="J5" i="12"/>
  <c r="E22" i="12"/>
  <c r="Q6" i="10"/>
  <c r="R7" i="10" s="1"/>
  <c r="H9" i="10"/>
  <c r="I8" i="10"/>
  <c r="E23" i="10"/>
  <c r="E22" i="10"/>
  <c r="L5" i="10"/>
  <c r="M4" i="10"/>
  <c r="S5" i="10"/>
  <c r="K5" i="12" l="1"/>
  <c r="L5" i="12"/>
  <c r="J6" i="12"/>
  <c r="H6" i="12"/>
  <c r="I6" i="12"/>
  <c r="G7" i="12"/>
  <c r="S7" i="10"/>
  <c r="T7" i="10" s="1"/>
  <c r="U7" i="10" s="1"/>
  <c r="F5" i="10"/>
  <c r="G5" i="10" s="1"/>
  <c r="X10" i="10"/>
  <c r="Y10" i="10" s="1"/>
  <c r="X18" i="10"/>
  <c r="Y18" i="10" s="1"/>
  <c r="F21" i="10"/>
  <c r="G21" i="10" s="1"/>
  <c r="X9" i="10"/>
  <c r="Y9" i="10" s="1"/>
  <c r="F15" i="10"/>
  <c r="G15" i="10" s="1"/>
  <c r="X17" i="10"/>
  <c r="Y17" i="10" s="1"/>
  <c r="F13" i="10"/>
  <c r="G13" i="10" s="1"/>
  <c r="X5" i="10"/>
  <c r="Y5" i="10" s="1"/>
  <c r="F14" i="10"/>
  <c r="G14" i="10" s="1"/>
  <c r="T3" i="10"/>
  <c r="X11" i="10"/>
  <c r="Y11" i="10" s="1"/>
  <c r="J7" i="10"/>
  <c r="K7" i="10" s="1"/>
  <c r="F4" i="10"/>
  <c r="G4" i="10" s="1"/>
  <c r="F18" i="10"/>
  <c r="G18" i="10" s="1"/>
  <c r="X12" i="10"/>
  <c r="Y12" i="10" s="1"/>
  <c r="X19" i="10"/>
  <c r="Y19" i="10" s="1"/>
  <c r="F8" i="10"/>
  <c r="G8" i="10" s="1"/>
  <c r="X15" i="10"/>
  <c r="Y15" i="10" s="1"/>
  <c r="X8" i="10"/>
  <c r="Y8" i="10" s="1"/>
  <c r="X6" i="10"/>
  <c r="Y6" i="10" s="1"/>
  <c r="F6" i="10"/>
  <c r="G6" i="10" s="1"/>
  <c r="J3" i="10"/>
  <c r="F10" i="10"/>
  <c r="G10" i="10" s="1"/>
  <c r="X20" i="10"/>
  <c r="Y20" i="10" s="1"/>
  <c r="F9" i="10"/>
  <c r="G9" i="10" s="1"/>
  <c r="J6" i="10"/>
  <c r="K6" i="10" s="1"/>
  <c r="X13" i="10"/>
  <c r="Y13" i="10" s="1"/>
  <c r="N3" i="10"/>
  <c r="X21" i="10"/>
  <c r="Y21" i="10" s="1"/>
  <c r="J4" i="10"/>
  <c r="K4" i="10" s="1"/>
  <c r="X3" i="10"/>
  <c r="T4" i="10"/>
  <c r="U4" i="10" s="1"/>
  <c r="F7" i="10"/>
  <c r="G7" i="10" s="1"/>
  <c r="X14" i="10"/>
  <c r="Y14" i="10" s="1"/>
  <c r="F16" i="10"/>
  <c r="G16" i="10" s="1"/>
  <c r="X4" i="10"/>
  <c r="Y4" i="10" s="1"/>
  <c r="F20" i="10"/>
  <c r="G20" i="10" s="1"/>
  <c r="F19" i="10"/>
  <c r="G19" i="10" s="1"/>
  <c r="F12" i="10"/>
  <c r="G12" i="10" s="1"/>
  <c r="X16" i="10"/>
  <c r="Y16" i="10" s="1"/>
  <c r="F17" i="10"/>
  <c r="G17" i="10" s="1"/>
  <c r="X7" i="10"/>
  <c r="Y7" i="10" s="1"/>
  <c r="F3" i="10"/>
  <c r="J5" i="10"/>
  <c r="K5" i="10" s="1"/>
  <c r="F11" i="10"/>
  <c r="G11" i="10" s="1"/>
  <c r="J8" i="10"/>
  <c r="K8" i="10" s="1"/>
  <c r="T5" i="10"/>
  <c r="U5" i="10" s="1"/>
  <c r="N4" i="10"/>
  <c r="O4" i="10" s="1"/>
  <c r="H10" i="10"/>
  <c r="I9" i="10"/>
  <c r="J9" i="10" s="1"/>
  <c r="K9" i="10" s="1"/>
  <c r="L6" i="10"/>
  <c r="M5" i="10"/>
  <c r="N5" i="10" s="1"/>
  <c r="O5" i="10" s="1"/>
  <c r="P7" i="10"/>
  <c r="T6" i="10"/>
  <c r="U6" i="10" s="1"/>
  <c r="J7" i="12" l="1"/>
  <c r="L6" i="12"/>
  <c r="K6" i="12"/>
  <c r="H7" i="12"/>
  <c r="I7" i="12"/>
  <c r="G8" i="12"/>
  <c r="L7" i="10"/>
  <c r="M6" i="10"/>
  <c r="N6" i="10" s="1"/>
  <c r="O6" i="10" s="1"/>
  <c r="U3" i="10"/>
  <c r="G3" i="10"/>
  <c r="F23" i="10"/>
  <c r="F22" i="10"/>
  <c r="O3" i="10"/>
  <c r="Y3" i="10"/>
  <c r="X23" i="10"/>
  <c r="X22" i="10"/>
  <c r="K3" i="10"/>
  <c r="H11" i="10"/>
  <c r="I10" i="10"/>
  <c r="Q7" i="10"/>
  <c r="R8" i="10" s="1"/>
  <c r="P8" i="10"/>
  <c r="K7" i="12" l="1"/>
  <c r="L7" i="12"/>
  <c r="J8" i="12"/>
  <c r="I8" i="12"/>
  <c r="G9" i="12"/>
  <c r="H8" i="12"/>
  <c r="S8" i="10"/>
  <c r="J10" i="10"/>
  <c r="Y22" i="10"/>
  <c r="Y23" i="10"/>
  <c r="H12" i="10"/>
  <c r="I11" i="10"/>
  <c r="J11" i="10" s="1"/>
  <c r="K11" i="10" s="1"/>
  <c r="G22" i="10"/>
  <c r="G23" i="10"/>
  <c r="Q8" i="10"/>
  <c r="P9" i="10" s="1"/>
  <c r="R9" i="10"/>
  <c r="S9" i="10" s="1"/>
  <c r="T9" i="10" s="1"/>
  <c r="U9" i="10" s="1"/>
  <c r="L8" i="10"/>
  <c r="M7" i="10"/>
  <c r="H9" i="12" l="1"/>
  <c r="I9" i="12"/>
  <c r="G10" i="12"/>
  <c r="K8" i="12"/>
  <c r="L8" i="12"/>
  <c r="J9" i="12"/>
  <c r="Q9" i="10"/>
  <c r="P10" i="10" s="1"/>
  <c r="N7" i="10"/>
  <c r="H13" i="10"/>
  <c r="I12" i="10"/>
  <c r="L9" i="10"/>
  <c r="M8" i="10"/>
  <c r="N8" i="10" s="1"/>
  <c r="O8" i="10" s="1"/>
  <c r="K10" i="10"/>
  <c r="T8" i="10"/>
  <c r="K9" i="12" l="1"/>
  <c r="L9" i="12"/>
  <c r="J10" i="12"/>
  <c r="H10" i="12"/>
  <c r="I10" i="12"/>
  <c r="G11" i="12"/>
  <c r="Q10" i="10"/>
  <c r="R11" i="10" s="1"/>
  <c r="S11" i="10" s="1"/>
  <c r="T11" i="10" s="1"/>
  <c r="U11" i="10" s="1"/>
  <c r="J12" i="10"/>
  <c r="H14" i="10"/>
  <c r="I13" i="10"/>
  <c r="J13" i="10" s="1"/>
  <c r="K13" i="10" s="1"/>
  <c r="O7" i="10"/>
  <c r="R10" i="10"/>
  <c r="U8" i="10"/>
  <c r="L10" i="10"/>
  <c r="M9" i="10"/>
  <c r="N9" i="10" s="1"/>
  <c r="O9" i="10" s="1"/>
  <c r="H11" i="12" l="1"/>
  <c r="I11" i="12"/>
  <c r="G12" i="12"/>
  <c r="J11" i="12"/>
  <c r="L10" i="12"/>
  <c r="K10" i="12"/>
  <c r="S10" i="10"/>
  <c r="P11" i="10"/>
  <c r="I14" i="10"/>
  <c r="J14" i="10" s="1"/>
  <c r="K14" i="10" s="1"/>
  <c r="H15" i="10"/>
  <c r="K12" i="10"/>
  <c r="M10" i="10"/>
  <c r="N10" i="10" s="1"/>
  <c r="O10" i="10" s="1"/>
  <c r="L11" i="10"/>
  <c r="K11" i="12" l="1"/>
  <c r="L11" i="12"/>
  <c r="J12" i="12"/>
  <c r="I12" i="12"/>
  <c r="G13" i="12"/>
  <c r="H12" i="12"/>
  <c r="M11" i="10"/>
  <c r="N11" i="10" s="1"/>
  <c r="L12" i="10"/>
  <c r="Q11" i="10"/>
  <c r="P12" i="10" s="1"/>
  <c r="T10" i="10"/>
  <c r="I15" i="10"/>
  <c r="J15" i="10" s="1"/>
  <c r="H16" i="10"/>
  <c r="H13" i="12" l="1"/>
  <c r="I13" i="12"/>
  <c r="G14" i="12"/>
  <c r="K12" i="12"/>
  <c r="L12" i="12"/>
  <c r="J13" i="12"/>
  <c r="Q12" i="10"/>
  <c r="P13" i="10" s="1"/>
  <c r="R13" i="10"/>
  <c r="S13" i="10" s="1"/>
  <c r="T13" i="10" s="1"/>
  <c r="U13" i="10" s="1"/>
  <c r="R12" i="10"/>
  <c r="S12" i="10" s="1"/>
  <c r="T12" i="10" s="1"/>
  <c r="U12" i="10" s="1"/>
  <c r="K15" i="10"/>
  <c r="H17" i="10"/>
  <c r="I16" i="10"/>
  <c r="J16" i="10" s="1"/>
  <c r="K16" i="10" s="1"/>
  <c r="M12" i="10"/>
  <c r="N12" i="10" s="1"/>
  <c r="L13" i="10"/>
  <c r="O11" i="10"/>
  <c r="U10" i="10"/>
  <c r="K13" i="12" l="1"/>
  <c r="L13" i="12"/>
  <c r="J14" i="12"/>
  <c r="H14" i="12"/>
  <c r="I14" i="12"/>
  <c r="G15" i="12"/>
  <c r="Q13" i="10"/>
  <c r="P14" i="10" s="1"/>
  <c r="R14" i="10"/>
  <c r="S14" i="10" s="1"/>
  <c r="T14" i="10" s="1"/>
  <c r="H18" i="10"/>
  <c r="I17" i="10"/>
  <c r="J17" i="10" s="1"/>
  <c r="O12" i="10"/>
  <c r="L14" i="10"/>
  <c r="M13" i="10"/>
  <c r="N13" i="10" s="1"/>
  <c r="H15" i="12" l="1"/>
  <c r="I15" i="12"/>
  <c r="G16" i="12"/>
  <c r="J15" i="12"/>
  <c r="L14" i="12"/>
  <c r="K14" i="12"/>
  <c r="Q14" i="10"/>
  <c r="P15" i="10" s="1"/>
  <c r="R15" i="10"/>
  <c r="S15" i="10" s="1"/>
  <c r="T15" i="10" s="1"/>
  <c r="U15" i="10" s="1"/>
  <c r="H19" i="10"/>
  <c r="I18" i="10"/>
  <c r="J18" i="10" s="1"/>
  <c r="K18" i="10" s="1"/>
  <c r="K17" i="10"/>
  <c r="U14" i="10"/>
  <c r="O13" i="10"/>
  <c r="L15" i="10"/>
  <c r="M14" i="10"/>
  <c r="N14" i="10" s="1"/>
  <c r="O14" i="10" s="1"/>
  <c r="I16" i="12" l="1"/>
  <c r="G17" i="12"/>
  <c r="H16" i="12"/>
  <c r="K15" i="12"/>
  <c r="L15" i="12"/>
  <c r="J16" i="12"/>
  <c r="Q15" i="10"/>
  <c r="R16" i="10"/>
  <c r="S16" i="10" s="1"/>
  <c r="T16" i="10" s="1"/>
  <c r="P16" i="10"/>
  <c r="H20" i="10"/>
  <c r="I19" i="10"/>
  <c r="J19" i="10" s="1"/>
  <c r="K19" i="10" s="1"/>
  <c r="L16" i="10"/>
  <c r="M15" i="10"/>
  <c r="N15" i="10" s="1"/>
  <c r="O15" i="10" s="1"/>
  <c r="K16" i="12" l="1"/>
  <c r="L16" i="12"/>
  <c r="J17" i="12"/>
  <c r="H17" i="12"/>
  <c r="I17" i="12"/>
  <c r="G18" i="12"/>
  <c r="L17" i="10"/>
  <c r="M16" i="10"/>
  <c r="N16" i="10" s="1"/>
  <c r="O16" i="10" s="1"/>
  <c r="H21" i="10"/>
  <c r="I20" i="10"/>
  <c r="J20" i="10" s="1"/>
  <c r="K20" i="10" s="1"/>
  <c r="Q16" i="10"/>
  <c r="R17" i="10" s="1"/>
  <c r="S17" i="10" s="1"/>
  <c r="T17" i="10" s="1"/>
  <c r="U17" i="10" s="1"/>
  <c r="U16" i="10"/>
  <c r="H18" i="12" l="1"/>
  <c r="I18" i="12"/>
  <c r="G19" i="12"/>
  <c r="K17" i="12"/>
  <c r="L17" i="12"/>
  <c r="J18" i="12"/>
  <c r="I21" i="10"/>
  <c r="H22" i="10"/>
  <c r="H23" i="10"/>
  <c r="P17" i="10"/>
  <c r="L18" i="10"/>
  <c r="M17" i="10"/>
  <c r="N17" i="10" s="1"/>
  <c r="O17" i="10" s="1"/>
  <c r="J19" i="12" l="1"/>
  <c r="L18" i="12"/>
  <c r="K18" i="12"/>
  <c r="H19" i="12"/>
  <c r="I19" i="12"/>
  <c r="G20" i="12"/>
  <c r="M18" i="10"/>
  <c r="N18" i="10" s="1"/>
  <c r="O18" i="10" s="1"/>
  <c r="L19" i="10"/>
  <c r="Q17" i="10"/>
  <c r="P18" i="10" s="1"/>
  <c r="J21" i="10"/>
  <c r="I23" i="10"/>
  <c r="I22" i="10"/>
  <c r="I20" i="12" l="1"/>
  <c r="G21" i="12"/>
  <c r="H20" i="12"/>
  <c r="K19" i="12"/>
  <c r="L19" i="12"/>
  <c r="J20" i="12"/>
  <c r="Q18" i="10"/>
  <c r="P19" i="10" s="1"/>
  <c r="K21" i="10"/>
  <c r="J22" i="10"/>
  <c r="J23" i="10"/>
  <c r="M19" i="10"/>
  <c r="N19" i="10" s="1"/>
  <c r="O19" i="10" s="1"/>
  <c r="L20" i="10"/>
  <c r="R18" i="10"/>
  <c r="S18" i="10" s="1"/>
  <c r="T18" i="10" s="1"/>
  <c r="U18" i="10" s="1"/>
  <c r="K20" i="12" l="1"/>
  <c r="L20" i="12"/>
  <c r="J21" i="12"/>
  <c r="H21" i="12"/>
  <c r="I21" i="12"/>
  <c r="G22" i="12"/>
  <c r="G23" i="12"/>
  <c r="Q19" i="10"/>
  <c r="P20" i="10" s="1"/>
  <c r="K22" i="10"/>
  <c r="K23" i="10"/>
  <c r="R19" i="10"/>
  <c r="S19" i="10" s="1"/>
  <c r="T19" i="10" s="1"/>
  <c r="U19" i="10" s="1"/>
  <c r="L21" i="10"/>
  <c r="M20" i="10"/>
  <c r="N20" i="10" s="1"/>
  <c r="O20" i="10" s="1"/>
  <c r="I23" i="12" l="1"/>
  <c r="I22" i="12"/>
  <c r="K21" i="12"/>
  <c r="L21" i="12"/>
  <c r="J23" i="12"/>
  <c r="J22" i="12"/>
  <c r="H22" i="12"/>
  <c r="H23" i="12"/>
  <c r="Q20" i="10"/>
  <c r="P21" i="10" s="1"/>
  <c r="Q21" i="10" s="1"/>
  <c r="R21" i="10"/>
  <c r="M21" i="10"/>
  <c r="L22" i="10"/>
  <c r="L23" i="10"/>
  <c r="R20" i="10"/>
  <c r="S20" i="10" s="1"/>
  <c r="T20" i="10" s="1"/>
  <c r="U20" i="10" s="1"/>
  <c r="L23" i="12" l="1"/>
  <c r="L22" i="12"/>
  <c r="K22" i="12"/>
  <c r="K23" i="12"/>
  <c r="N23" i="12"/>
  <c r="S21" i="10"/>
  <c r="R23" i="10"/>
  <c r="R22" i="10"/>
  <c r="N21" i="10"/>
  <c r="M23" i="10"/>
  <c r="M22" i="10"/>
  <c r="O21" i="10" l="1"/>
  <c r="N22" i="10"/>
  <c r="N23" i="10"/>
  <c r="T21" i="10"/>
  <c r="S23" i="10"/>
  <c r="S22" i="10"/>
  <c r="U21" i="10" l="1"/>
  <c r="T22" i="10"/>
  <c r="T23" i="10"/>
  <c r="O23" i="10"/>
  <c r="O22" i="10"/>
  <c r="U22" i="10" l="1"/>
  <c r="U23" i="10"/>
  <c r="G18" i="8" l="1"/>
  <c r="O28" i="4"/>
  <c r="O27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5" i="4"/>
  <c r="B24" i="4"/>
  <c r="B23" i="4"/>
  <c r="J24" i="4"/>
  <c r="F27" i="4" l="1"/>
  <c r="M29" i="4"/>
  <c r="L27" i="4" l="1"/>
  <c r="M28" i="4" l="1"/>
  <c r="G9" i="8"/>
  <c r="G16" i="8"/>
  <c r="G17" i="8" s="1"/>
  <c r="G7" i="8" a="1"/>
  <c r="G7" i="8" s="1"/>
  <c r="G8" i="8"/>
  <c r="G10" i="8"/>
  <c r="G6" i="8" a="1"/>
  <c r="G6" i="8" s="1"/>
  <c r="G5" i="8"/>
  <c r="G3" i="8"/>
  <c r="D22" i="8"/>
  <c r="D21" i="8"/>
  <c r="D20" i="8"/>
  <c r="D19" i="8"/>
  <c r="D18" i="8"/>
  <c r="D17" i="8"/>
  <c r="D16" i="8"/>
  <c r="D15" i="8"/>
  <c r="D14" i="8"/>
  <c r="D13" i="8"/>
  <c r="D12" i="8"/>
  <c r="D11" i="8"/>
  <c r="D10" i="8"/>
  <c r="D9" i="8"/>
  <c r="D8" i="8"/>
  <c r="D7" i="8"/>
  <c r="D6" i="8"/>
  <c r="D5" i="8"/>
  <c r="G4" i="8" l="1" a="1"/>
  <c r="G4" i="8" s="1"/>
  <c r="G13" i="8"/>
  <c r="G11" i="8"/>
  <c r="G14" i="8"/>
  <c r="G15" i="8"/>
  <c r="C23" i="4"/>
  <c r="C24" i="4" s="1"/>
  <c r="L22" i="4"/>
  <c r="K22" i="4"/>
  <c r="D22" i="4"/>
  <c r="L21" i="4"/>
  <c r="K21" i="4"/>
  <c r="D21" i="4"/>
  <c r="F21" i="4" s="1"/>
  <c r="I21" i="4" s="1"/>
  <c r="L20" i="4"/>
  <c r="K20" i="4"/>
  <c r="D20" i="4"/>
  <c r="L19" i="4"/>
  <c r="K19" i="4"/>
  <c r="D19" i="4"/>
  <c r="F19" i="4" s="1"/>
  <c r="I19" i="4" s="1"/>
  <c r="L18" i="4"/>
  <c r="K18" i="4"/>
  <c r="D18" i="4"/>
  <c r="L17" i="4"/>
  <c r="K17" i="4"/>
  <c r="D17" i="4"/>
  <c r="F17" i="4" s="1"/>
  <c r="I17" i="4" s="1"/>
  <c r="L16" i="4"/>
  <c r="K16" i="4"/>
  <c r="D16" i="4"/>
  <c r="L15" i="4"/>
  <c r="K15" i="4"/>
  <c r="D15" i="4"/>
  <c r="F15" i="4" s="1"/>
  <c r="I15" i="4" s="1"/>
  <c r="L14" i="4"/>
  <c r="K14" i="4"/>
  <c r="D14" i="4"/>
  <c r="L13" i="4"/>
  <c r="K13" i="4"/>
  <c r="G13" i="4"/>
  <c r="D13" i="4"/>
  <c r="F13" i="4" s="1"/>
  <c r="I13" i="4" s="1"/>
  <c r="L12" i="4"/>
  <c r="K12" i="4"/>
  <c r="D12" i="4"/>
  <c r="L11" i="4"/>
  <c r="K11" i="4"/>
  <c r="G11" i="4"/>
  <c r="D11" i="4"/>
  <c r="F11" i="4" s="1"/>
  <c r="I11" i="4" s="1"/>
  <c r="L10" i="4"/>
  <c r="K10" i="4"/>
  <c r="D10" i="4"/>
  <c r="L9" i="4"/>
  <c r="K9" i="4"/>
  <c r="D9" i="4"/>
  <c r="F9" i="4" s="1"/>
  <c r="I9" i="4" s="1"/>
  <c r="L8" i="4"/>
  <c r="K8" i="4"/>
  <c r="D8" i="4"/>
  <c r="L7" i="4"/>
  <c r="K7" i="4"/>
  <c r="D7" i="4"/>
  <c r="F7" i="4" s="1"/>
  <c r="I7" i="4" s="1"/>
  <c r="L6" i="4"/>
  <c r="K6" i="4"/>
  <c r="D6" i="4"/>
  <c r="L5" i="4"/>
  <c r="K5" i="4"/>
  <c r="G5" i="4"/>
  <c r="E5" i="4"/>
  <c r="H5" i="4" s="1"/>
  <c r="D5" i="4"/>
  <c r="E21" i="4" l="1"/>
  <c r="H21" i="4" s="1"/>
  <c r="L23" i="4"/>
  <c r="L24" i="4" s="1"/>
  <c r="L26" i="4" s="1"/>
  <c r="E13" i="4"/>
  <c r="H13" i="4" s="1"/>
  <c r="G19" i="4"/>
  <c r="G21" i="4"/>
  <c r="E15" i="4"/>
  <c r="H15" i="4" s="1"/>
  <c r="G17" i="4"/>
  <c r="E19" i="4"/>
  <c r="H19" i="4" s="1"/>
  <c r="E7" i="4"/>
  <c r="H7" i="4" s="1"/>
  <c r="G7" i="4"/>
  <c r="E9" i="4"/>
  <c r="H9" i="4" s="1"/>
  <c r="K23" i="4"/>
  <c r="K24" i="4" s="1"/>
  <c r="K26" i="4" s="1"/>
  <c r="G9" i="4"/>
  <c r="E11" i="4"/>
  <c r="H11" i="4" s="1"/>
  <c r="G15" i="4"/>
  <c r="E17" i="4"/>
  <c r="H17" i="4" s="1"/>
  <c r="F6" i="4"/>
  <c r="I6" i="4" s="1"/>
  <c r="F8" i="4"/>
  <c r="I8" i="4" s="1"/>
  <c r="F10" i="4"/>
  <c r="I10" i="4" s="1"/>
  <c r="F12" i="4"/>
  <c r="I12" i="4" s="1"/>
  <c r="F14" i="4"/>
  <c r="I14" i="4" s="1"/>
  <c r="F16" i="4"/>
  <c r="I16" i="4" s="1"/>
  <c r="F18" i="4"/>
  <c r="I18" i="4" s="1"/>
  <c r="F20" i="4"/>
  <c r="I20" i="4" s="1"/>
  <c r="F22" i="4"/>
  <c r="I22" i="4" s="1"/>
  <c r="F5" i="4"/>
  <c r="E6" i="4"/>
  <c r="H6" i="4" s="1"/>
  <c r="G6" i="4"/>
  <c r="E8" i="4"/>
  <c r="H8" i="4" s="1"/>
  <c r="G8" i="4"/>
  <c r="E10" i="4"/>
  <c r="H10" i="4" s="1"/>
  <c r="G10" i="4"/>
  <c r="E12" i="4"/>
  <c r="H12" i="4" s="1"/>
  <c r="G12" i="4"/>
  <c r="E14" i="4"/>
  <c r="H14" i="4" s="1"/>
  <c r="G14" i="4"/>
  <c r="E16" i="4"/>
  <c r="H16" i="4" s="1"/>
  <c r="G16" i="4"/>
  <c r="E18" i="4"/>
  <c r="H18" i="4" s="1"/>
  <c r="G18" i="4"/>
  <c r="E20" i="4"/>
  <c r="H20" i="4" s="1"/>
  <c r="G20" i="4"/>
  <c r="E22" i="4"/>
  <c r="H22" i="4" s="1"/>
  <c r="G22" i="4"/>
  <c r="D23" i="4"/>
  <c r="D24" i="4" s="1"/>
  <c r="J6" i="4" s="1"/>
  <c r="H23" i="4" l="1"/>
  <c r="H24" i="4" s="1"/>
  <c r="J22" i="4"/>
  <c r="J18" i="4"/>
  <c r="J14" i="4"/>
  <c r="J10" i="4"/>
  <c r="G23" i="4"/>
  <c r="G24" i="4" s="1"/>
  <c r="N23" i="4"/>
  <c r="F23" i="4"/>
  <c r="F24" i="4" s="1"/>
  <c r="F26" i="4" s="1"/>
  <c r="I5" i="4"/>
  <c r="I23" i="4" s="1"/>
  <c r="I24" i="4" s="1"/>
  <c r="I26" i="4" s="1"/>
  <c r="J21" i="4"/>
  <c r="J19" i="4"/>
  <c r="J17" i="4"/>
  <c r="J15" i="4"/>
  <c r="J13" i="4"/>
  <c r="J11" i="4"/>
  <c r="J9" i="4"/>
  <c r="J7" i="4"/>
  <c r="J5" i="4"/>
  <c r="E23" i="4"/>
  <c r="E24" i="4" s="1"/>
  <c r="M23" i="4"/>
  <c r="J20" i="4"/>
  <c r="J16" i="4"/>
  <c r="J12" i="4"/>
  <c r="J8" i="4"/>
  <c r="O23" i="4"/>
  <c r="M27" i="4" l="1"/>
  <c r="J23" i="4"/>
  <c r="J27" i="4" s="1"/>
</calcChain>
</file>

<file path=xl/sharedStrings.xml><?xml version="1.0" encoding="utf-8"?>
<sst xmlns="http://schemas.openxmlformats.org/spreadsheetml/2006/main" count="137" uniqueCount="70">
  <si>
    <t xml:space="preserve">PERIOD </t>
  </si>
  <si>
    <t>SERIES</t>
  </si>
  <si>
    <t>FORECAST</t>
  </si>
  <si>
    <t>ERROR</t>
  </si>
  <si>
    <t>ABSOLUTE</t>
  </si>
  <si>
    <t>SQUARE</t>
  </si>
  <si>
    <t>PERCENT</t>
  </si>
  <si>
    <t>ABS. PERCENT</t>
  </si>
  <si>
    <t>RELAT. ROOT</t>
  </si>
  <si>
    <t>THEIL</t>
  </si>
  <si>
    <t>COEFFICIENT</t>
  </si>
  <si>
    <t>COEFFICIENTS OF</t>
  </si>
  <si>
    <t>MEAN SQUARE</t>
  </si>
  <si>
    <t>VARIANCE</t>
  </si>
  <si>
    <t>U1</t>
  </si>
  <si>
    <t>CORRELATION</t>
  </si>
  <si>
    <t>DETERMINAT.</t>
  </si>
  <si>
    <t>SUM</t>
  </si>
  <si>
    <t>AVRG</t>
  </si>
  <si>
    <t>ROOT</t>
  </si>
  <si>
    <t>STATISTIC</t>
  </si>
  <si>
    <t>ME</t>
  </si>
  <si>
    <t>MAD</t>
  </si>
  <si>
    <t>MSE</t>
  </si>
  <si>
    <t>MPE</t>
  </si>
  <si>
    <t>MAPE</t>
  </si>
  <si>
    <t>RRMS</t>
  </si>
  <si>
    <t>Variance</t>
  </si>
  <si>
    <t>=(SUM(B5:B22)-SUM(C5:C22))/COUNT(C5:C22)</t>
  </si>
  <si>
    <t>{=SUM(ABS(D5:D22))/COUNT(D5:D22)}</t>
  </si>
  <si>
    <t>=SUMXMY2(B5:B22,C5:C22)/COUNT(C5:C22)</t>
  </si>
  <si>
    <t>=100*(SQRT(SUMXMY2(B5:B22,C5:C22)/COUNT(C5:C22)))/AVERAGE(B3:B22)</t>
  </si>
  <si>
    <t>{=100*SUM(((B5:B22)-(C5:C22))/B5:B22)/COUNT(C5:C22)}</t>
  </si>
  <si>
    <t>=DEVSQ(D5:D22)/COUNT(D5:D22)</t>
  </si>
  <si>
    <t>=SQRT(DEVSQ(D5:D22)/COUNT(D5:D22))</t>
  </si>
  <si>
    <t>=100*(SQRT(DEVSQ(D5:D22)/COUNT(D5:D22)))/AVERAGE(C5:C22)</t>
  </si>
  <si>
    <t>Period</t>
  </si>
  <si>
    <t>Coeff of Var</t>
  </si>
  <si>
    <t>=SQRT(SUMXMY2(B5:B22,C5:C22)/COUNT(C5:C22))</t>
  </si>
  <si>
    <t>{=100*SUM(ABS((B5:B22)-(C5:C22))/B5:B22)/COUNT(C5:C22)}</t>
  </si>
  <si>
    <t>Error variance</t>
  </si>
  <si>
    <t>Error st dev</t>
  </si>
  <si>
    <t>Relative SE</t>
  </si>
  <si>
    <t>=DEVSQ(D5:D22)/(COUNT(D5:D22)-1)</t>
  </si>
  <si>
    <t>=VAR(D5:D22)</t>
  </si>
  <si>
    <t>=CORREL(B5:B22,C5:C22)</t>
  </si>
  <si>
    <t>=SQRT(SUMXMY2(B5:B22,C5:C22)/SUM(B5:B22))</t>
  </si>
  <si>
    <t>Correlation</t>
  </si>
  <si>
    <t>Coeff. Of Det.</t>
  </si>
  <si>
    <t>=G16^2</t>
  </si>
  <si>
    <t>M'soft</t>
  </si>
  <si>
    <t>Naïve</t>
  </si>
  <si>
    <t>Error</t>
  </si>
  <si>
    <t>Absolute error</t>
  </si>
  <si>
    <t>Symetric</t>
  </si>
  <si>
    <t>SES</t>
  </si>
  <si>
    <t>Average</t>
  </si>
  <si>
    <t>MAE</t>
  </si>
  <si>
    <t>SMAPE</t>
  </si>
  <si>
    <t>Alpha</t>
  </si>
  <si>
    <t>=Variation coefficient</t>
  </si>
  <si>
    <t>=RMSE</t>
  </si>
  <si>
    <t>SEE</t>
  </si>
  <si>
    <t>=STEYX(B5:B22,C5:C22)</t>
  </si>
  <si>
    <t>MASE</t>
  </si>
  <si>
    <t>Scaled Error</t>
  </si>
  <si>
    <t>Absolute</t>
  </si>
  <si>
    <t>Total Average</t>
  </si>
  <si>
    <t>Holt</t>
  </si>
  <si>
    <t>RMSE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</si>
</sst>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0.00000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sz val="10"/>
      <color indexed="17"/>
      <name val="Arial"/>
      <family val="2"/>
    </font>
    <font>
      <b/>
      <sz val="10"/>
      <color indexed="14"/>
      <name val="Arial"/>
      <family val="2"/>
    </font>
    <font>
      <sz val="10"/>
      <color indexed="57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indexed="10"/>
      <name val="Arial"/>
      <family val="2"/>
    </font>
    <font>
      <sz val="8"/>
      <color indexed="10"/>
      <name val="Arial"/>
      <family val="2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9">
    <xf numFmtId="0" fontId="0" fillId="0" borderId="0" xfId="0"/>
    <xf numFmtId="0" fontId="0" fillId="0" borderId="0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1" xfId="0" applyBorder="1"/>
    <xf numFmtId="0" fontId="0" fillId="0" borderId="2" xfId="0" applyBorder="1"/>
    <xf numFmtId="2" fontId="0" fillId="0" borderId="2" xfId="0" applyNumberFormat="1" applyBorder="1"/>
    <xf numFmtId="2" fontId="0" fillId="0" borderId="2" xfId="0" applyNumberFormat="1" applyBorder="1" applyAlignment="1">
      <alignment horizontal="right"/>
    </xf>
    <xf numFmtId="2" fontId="0" fillId="0" borderId="4" xfId="0" applyNumberFormat="1" applyBorder="1"/>
    <xf numFmtId="0" fontId="0" fillId="0" borderId="5" xfId="0" applyBorder="1"/>
    <xf numFmtId="2" fontId="0" fillId="0" borderId="0" xfId="0" applyNumberFormat="1" applyBorder="1"/>
    <xf numFmtId="2" fontId="0" fillId="0" borderId="0" xfId="0" applyNumberFormat="1" applyBorder="1" applyAlignment="1">
      <alignment horizontal="right"/>
    </xf>
    <xf numFmtId="2" fontId="0" fillId="0" borderId="8" xfId="0" applyNumberFormat="1" applyBorder="1"/>
    <xf numFmtId="2" fontId="0" fillId="0" borderId="8" xfId="0" applyNumberFormat="1" applyBorder="1" applyAlignment="1">
      <alignment horizontal="right"/>
    </xf>
    <xf numFmtId="0" fontId="0" fillId="0" borderId="9" xfId="0" applyBorder="1"/>
    <xf numFmtId="0" fontId="0" fillId="0" borderId="6" xfId="0" applyBorder="1"/>
    <xf numFmtId="2" fontId="0" fillId="0" borderId="6" xfId="0" applyNumberFormat="1" applyBorder="1"/>
    <xf numFmtId="2" fontId="0" fillId="0" borderId="6" xfId="0" applyNumberFormat="1" applyBorder="1" applyAlignment="1">
      <alignment horizontal="right"/>
    </xf>
    <xf numFmtId="2" fontId="2" fillId="0" borderId="0" xfId="0" applyNumberFormat="1" applyFont="1" applyBorder="1"/>
    <xf numFmtId="0" fontId="5" fillId="0" borderId="0" xfId="0" applyFont="1"/>
    <xf numFmtId="2" fontId="0" fillId="0" borderId="0" xfId="0" quotePrefix="1" applyNumberFormat="1"/>
    <xf numFmtId="0" fontId="0" fillId="0" borderId="0" xfId="0" quotePrefix="1"/>
    <xf numFmtId="0" fontId="6" fillId="0" borderId="0" xfId="0" applyFont="1"/>
    <xf numFmtId="0" fontId="7" fillId="0" borderId="0" xfId="0" applyFont="1"/>
    <xf numFmtId="0" fontId="8" fillId="0" borderId="0" xfId="0" quotePrefix="1" applyFont="1"/>
    <xf numFmtId="2" fontId="0" fillId="0" borderId="0" xfId="0" applyNumberFormat="1"/>
    <xf numFmtId="2" fontId="5" fillId="0" borderId="0" xfId="0" applyNumberFormat="1" applyFont="1"/>
    <xf numFmtId="2" fontId="5" fillId="0" borderId="0" xfId="0" quotePrefix="1" applyNumberFormat="1" applyFont="1"/>
    <xf numFmtId="9" fontId="0" fillId="0" borderId="0" xfId="1" applyFont="1"/>
    <xf numFmtId="2" fontId="6" fillId="0" borderId="0" xfId="0" quotePrefix="1" applyNumberFormat="1" applyFont="1"/>
    <xf numFmtId="2" fontId="9" fillId="0" borderId="0" xfId="0" quotePrefix="1" applyNumberFormat="1" applyFont="1"/>
    <xf numFmtId="2" fontId="0" fillId="0" borderId="6" xfId="0" applyNumberFormat="1" applyFont="1" applyBorder="1" applyAlignment="1">
      <alignment horizontal="right"/>
    </xf>
    <xf numFmtId="164" fontId="10" fillId="0" borderId="6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8" xfId="0" applyNumberFormat="1" applyFont="1" applyBorder="1"/>
    <xf numFmtId="0" fontId="0" fillId="0" borderId="0" xfId="0" applyFont="1"/>
    <xf numFmtId="0" fontId="10" fillId="0" borderId="5" xfId="0" applyFont="1" applyBorder="1"/>
    <xf numFmtId="2" fontId="10" fillId="0" borderId="0" xfId="0" applyNumberFormat="1" applyFont="1" applyBorder="1"/>
    <xf numFmtId="2" fontId="11" fillId="0" borderId="0" xfId="0" applyNumberFormat="1" applyFont="1" applyBorder="1"/>
    <xf numFmtId="165" fontId="0" fillId="0" borderId="0" xfId="0" applyNumberFormat="1"/>
    <xf numFmtId="166" fontId="0" fillId="0" borderId="0" xfId="0" applyNumberFormat="1"/>
    <xf numFmtId="0" fontId="11" fillId="0" borderId="0" xfId="0" applyFont="1"/>
    <xf numFmtId="2" fontId="11" fillId="0" borderId="0" xfId="0" quotePrefix="1" applyNumberFormat="1" applyFont="1"/>
    <xf numFmtId="0" fontId="11" fillId="0" borderId="0" xfId="0" quotePrefix="1" applyFont="1"/>
    <xf numFmtId="164" fontId="0" fillId="0" borderId="0" xfId="0" quotePrefix="1" applyNumberFormat="1"/>
    <xf numFmtId="166" fontId="10" fillId="0" borderId="6" xfId="0" applyNumberFormat="1" applyFont="1" applyBorder="1" applyAlignment="1">
      <alignment horizontal="right"/>
    </xf>
    <xf numFmtId="2" fontId="0" fillId="0" borderId="0" xfId="0" applyNumberFormat="1" applyFill="1" applyBorder="1" applyAlignment="1">
      <alignment horizontal="right"/>
    </xf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11" xfId="0" applyFont="1" applyFill="1" applyBorder="1"/>
    <xf numFmtId="0" fontId="3" fillId="0" borderId="13" xfId="0" applyFont="1" applyBorder="1"/>
    <xf numFmtId="0" fontId="13" fillId="0" borderId="15" xfId="0" applyFont="1" applyBorder="1"/>
    <xf numFmtId="0" fontId="2" fillId="0" borderId="16" xfId="0" applyFont="1" applyBorder="1"/>
    <xf numFmtId="0" fontId="14" fillId="0" borderId="13" xfId="0" applyFont="1" applyFill="1" applyBorder="1"/>
    <xf numFmtId="0" fontId="2" fillId="0" borderId="0" xfId="0" applyFont="1" applyFill="1" applyBorder="1"/>
    <xf numFmtId="0" fontId="14" fillId="0" borderId="15" xfId="0" applyFont="1" applyFill="1" applyBorder="1"/>
    <xf numFmtId="0" fontId="2" fillId="0" borderId="16" xfId="0" applyFont="1" applyFill="1" applyBorder="1"/>
    <xf numFmtId="0" fontId="2" fillId="0" borderId="17" xfId="0" applyFont="1" applyFill="1" applyBorder="1"/>
    <xf numFmtId="0" fontId="0" fillId="0" borderId="13" xfId="0" applyBorder="1"/>
    <xf numFmtId="164" fontId="0" fillId="0" borderId="0" xfId="0" applyNumberFormat="1" applyBorder="1"/>
    <xf numFmtId="2" fontId="0" fillId="0" borderId="13" xfId="0" applyNumberFormat="1" applyBorder="1"/>
    <xf numFmtId="164" fontId="0" fillId="0" borderId="14" xfId="0" applyNumberFormat="1" applyBorder="1"/>
    <xf numFmtId="0" fontId="0" fillId="0" borderId="20" xfId="0" applyBorder="1"/>
    <xf numFmtId="0" fontId="0" fillId="0" borderId="18" xfId="0" applyBorder="1"/>
    <xf numFmtId="0" fontId="0" fillId="0" borderId="19" xfId="0" applyBorder="1"/>
    <xf numFmtId="0" fontId="0" fillId="0" borderId="16" xfId="0" applyBorder="1"/>
    <xf numFmtId="2" fontId="0" fillId="0" borderId="16" xfId="0" applyNumberFormat="1" applyBorder="1"/>
    <xf numFmtId="164" fontId="0" fillId="0" borderId="16" xfId="0" applyNumberFormat="1" applyBorder="1"/>
    <xf numFmtId="164" fontId="0" fillId="0" borderId="17" xfId="0" applyNumberFormat="1" applyBorder="1"/>
    <xf numFmtId="2" fontId="12" fillId="0" borderId="0" xfId="0" applyNumberFormat="1" applyFont="1" applyBorder="1"/>
    <xf numFmtId="164" fontId="12" fillId="0" borderId="0" xfId="0" applyNumberFormat="1" applyFont="1" applyBorder="1"/>
    <xf numFmtId="164" fontId="0" fillId="0" borderId="0" xfId="0" applyNumberFormat="1" applyFont="1" applyBorder="1"/>
    <xf numFmtId="0" fontId="12" fillId="0" borderId="0" xfId="0" applyFont="1" applyBorder="1" applyAlignment="1">
      <alignment horizontal="right"/>
    </xf>
    <xf numFmtId="0" fontId="15" fillId="0" borderId="0" xfId="0" applyFont="1" applyBorder="1" applyAlignment="1">
      <alignment horizontal="right"/>
    </xf>
    <xf numFmtId="0" fontId="15" fillId="0" borderId="14" xfId="0" applyFont="1" applyBorder="1" applyAlignment="1">
      <alignment horizontal="right"/>
    </xf>
    <xf numFmtId="0" fontId="2" fillId="0" borderId="19" xfId="0" applyFont="1" applyBorder="1"/>
    <xf numFmtId="2" fontId="4" fillId="0" borderId="0" xfId="0" quotePrefix="1" applyNumberFormat="1" applyFont="1" applyBorder="1"/>
    <xf numFmtId="2" fontId="5" fillId="0" borderId="0" xfId="0" quotePrefix="1" applyNumberFormat="1" applyFont="1" applyBorder="1"/>
    <xf numFmtId="2" fontId="10" fillId="0" borderId="0" xfId="0" applyNumberFormat="1" applyFont="1" applyBorder="1" applyAlignment="1">
      <alignment horizontal="right"/>
    </xf>
    <xf numFmtId="2" fontId="0" fillId="0" borderId="0" xfId="0" quotePrefix="1" applyNumberFormat="1" applyFont="1" applyBorder="1" applyAlignment="1">
      <alignment horizontal="left"/>
    </xf>
    <xf numFmtId="2" fontId="11" fillId="0" borderId="6" xfId="0" quotePrefix="1" applyNumberFormat="1" applyFont="1" applyBorder="1"/>
    <xf numFmtId="2" fontId="3" fillId="0" borderId="6" xfId="0" applyNumberFormat="1" applyFont="1" applyBorder="1"/>
    <xf numFmtId="166" fontId="0" fillId="0" borderId="8" xfId="0" applyNumberFormat="1" applyBorder="1"/>
    <xf numFmtId="2" fontId="0" fillId="0" borderId="8" xfId="0" applyNumberFormat="1" applyFont="1" applyBorder="1" applyAlignment="1">
      <alignment horizontal="right"/>
    </xf>
    <xf numFmtId="166" fontId="12" fillId="0" borderId="7" xfId="0" applyNumberFormat="1" applyFont="1" applyBorder="1"/>
    <xf numFmtId="166" fontId="15" fillId="0" borderId="0" xfId="0" applyNumberFormat="1" applyFont="1" applyBorder="1"/>
    <xf numFmtId="166" fontId="15" fillId="0" borderId="14" xfId="0" applyNumberFormat="1" applyFont="1" applyBorder="1"/>
    <xf numFmtId="164" fontId="15" fillId="0" borderId="14" xfId="0" applyNumberFormat="1" applyFont="1" applyBorder="1"/>
    <xf numFmtId="164" fontId="0" fillId="0" borderId="13" xfId="0" applyNumberFormat="1" applyFont="1" applyBorder="1"/>
    <xf numFmtId="164" fontId="15" fillId="0" borderId="0" xfId="0" applyNumberFormat="1" applyFont="1" applyBorder="1"/>
    <xf numFmtId="164" fontId="0" fillId="0" borderId="15" xfId="0" applyNumberFormat="1" applyBorder="1"/>
    <xf numFmtId="164" fontId="0" fillId="0" borderId="16" xfId="0" applyNumberFormat="1" applyFont="1" applyBorder="1"/>
    <xf numFmtId="164" fontId="0" fillId="0" borderId="13" xfId="0" applyNumberFormat="1" applyBorder="1"/>
    <xf numFmtId="0" fontId="2" fillId="0" borderId="21" xfId="0" applyFont="1" applyBorder="1"/>
    <xf numFmtId="0" fontId="13" fillId="0" borderId="15" xfId="0" applyFont="1" applyFill="1" applyBorder="1"/>
    <xf numFmtId="0" fontId="14" fillId="0" borderId="16" xfId="0" applyFont="1" applyFill="1" applyBorder="1"/>
    <xf numFmtId="0" fontId="6" fillId="0" borderId="16" xfId="0" applyFont="1" applyBorder="1"/>
    <xf numFmtId="0" fontId="2" fillId="0" borderId="22" xfId="0" applyFont="1" applyBorder="1"/>
    <xf numFmtId="0" fontId="2" fillId="0" borderId="17" xfId="0" applyFont="1" applyBorder="1"/>
    <xf numFmtId="0" fontId="0" fillId="0" borderId="11" xfId="0" applyBorder="1"/>
    <xf numFmtId="0" fontId="0" fillId="0" borderId="3" xfId="0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Actual</c:v>
          </c:tx>
          <c:marker>
            <c:symbol val="none"/>
          </c:marker>
          <c:val>
            <c:numRef>
              <c:f>'3.2.1-5'!$B$3:$B$22</c:f>
              <c:numCache>
                <c:formatCode>General</c:formatCode>
                <c:ptCount val="20"/>
                <c:pt idx="0">
                  <c:v>934</c:v>
                </c:pt>
                <c:pt idx="1">
                  <c:v>931</c:v>
                </c:pt>
                <c:pt idx="2">
                  <c:v>938</c:v>
                </c:pt>
                <c:pt idx="3">
                  <c:v>927</c:v>
                </c:pt>
                <c:pt idx="4">
                  <c:v>946</c:v>
                </c:pt>
                <c:pt idx="5">
                  <c:v>948</c:v>
                </c:pt>
                <c:pt idx="6">
                  <c:v>957</c:v>
                </c:pt>
                <c:pt idx="7">
                  <c:v>959</c:v>
                </c:pt>
                <c:pt idx="8">
                  <c:v>965</c:v>
                </c:pt>
                <c:pt idx="9">
                  <c:v>963</c:v>
                </c:pt>
                <c:pt idx="10">
                  <c:v>968</c:v>
                </c:pt>
                <c:pt idx="11">
                  <c:v>967</c:v>
                </c:pt>
                <c:pt idx="12">
                  <c:v>976</c:v>
                </c:pt>
                <c:pt idx="13">
                  <c:v>981</c:v>
                </c:pt>
                <c:pt idx="14">
                  <c:v>980</c:v>
                </c:pt>
                <c:pt idx="15">
                  <c:v>979</c:v>
                </c:pt>
                <c:pt idx="16">
                  <c:v>972</c:v>
                </c:pt>
                <c:pt idx="17">
                  <c:v>977</c:v>
                </c:pt>
                <c:pt idx="18">
                  <c:v>974</c:v>
                </c:pt>
                <c:pt idx="19">
                  <c:v>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4D-4B35-B332-E4E39C294FF5}"/>
            </c:ext>
          </c:extLst>
        </c:ser>
        <c:ser>
          <c:idx val="1"/>
          <c:order val="1"/>
          <c:tx>
            <c:v>Forecast</c:v>
          </c:tx>
          <c:marker>
            <c:symbol val="none"/>
          </c:marker>
          <c:val>
            <c:numRef>
              <c:f>'3.2.1-5'!$C$3:$C$22</c:f>
              <c:numCache>
                <c:formatCode>0.00</c:formatCode>
                <c:ptCount val="20"/>
                <c:pt idx="2">
                  <c:v>940</c:v>
                </c:pt>
                <c:pt idx="3">
                  <c:v>935</c:v>
                </c:pt>
                <c:pt idx="4">
                  <c:v>955</c:v>
                </c:pt>
                <c:pt idx="5">
                  <c:v>956</c:v>
                </c:pt>
                <c:pt idx="6">
                  <c:v>957</c:v>
                </c:pt>
                <c:pt idx="7">
                  <c:v>957</c:v>
                </c:pt>
                <c:pt idx="8">
                  <c:v>967</c:v>
                </c:pt>
                <c:pt idx="9">
                  <c:v>961</c:v>
                </c:pt>
                <c:pt idx="10">
                  <c:v>969</c:v>
                </c:pt>
                <c:pt idx="11">
                  <c:v>966</c:v>
                </c:pt>
                <c:pt idx="12">
                  <c:v>970</c:v>
                </c:pt>
                <c:pt idx="13">
                  <c:v>985</c:v>
                </c:pt>
                <c:pt idx="14">
                  <c:v>980</c:v>
                </c:pt>
                <c:pt idx="15">
                  <c:v>980</c:v>
                </c:pt>
                <c:pt idx="16">
                  <c:v>975</c:v>
                </c:pt>
                <c:pt idx="17">
                  <c:v>970</c:v>
                </c:pt>
                <c:pt idx="18">
                  <c:v>968</c:v>
                </c:pt>
                <c:pt idx="19">
                  <c:v>960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4D-4B35-B332-E4E39C294F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508288"/>
        <c:axId val="152509824"/>
      </c:lineChart>
      <c:catAx>
        <c:axId val="152508288"/>
        <c:scaling>
          <c:orientation val="minMax"/>
        </c:scaling>
        <c:delete val="0"/>
        <c:axPos val="b"/>
        <c:majorTickMark val="out"/>
        <c:minorTickMark val="none"/>
        <c:tickLblPos val="nextTo"/>
        <c:crossAx val="152509824"/>
        <c:crosses val="autoZero"/>
        <c:auto val="1"/>
        <c:lblAlgn val="ctr"/>
        <c:lblOffset val="100"/>
        <c:noMultiLvlLbl val="0"/>
      </c:catAx>
      <c:valAx>
        <c:axId val="1525098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250828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857248</xdr:colOff>
      <xdr:row>4</xdr:row>
      <xdr:rowOff>108857</xdr:rowOff>
    </xdr:from>
    <xdr:to>
      <xdr:col>23</xdr:col>
      <xdr:colOff>288008</xdr:colOff>
      <xdr:row>19</xdr:row>
      <xdr:rowOff>3471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0"/>
  <sheetViews>
    <sheetView tabSelected="1" zoomScale="90" zoomScaleNormal="90" workbookViewId="0">
      <selection activeCell="J30" sqref="J30"/>
    </sheetView>
  </sheetViews>
  <sheetFormatPr defaultRowHeight="14.4" x14ac:dyDescent="0.3"/>
  <cols>
    <col min="1" max="1" width="5.21875" customWidth="1"/>
    <col min="2" max="7" width="10.44140625" customWidth="1"/>
    <col min="8" max="9" width="14" customWidth="1"/>
    <col min="10" max="10" width="9.33203125" customWidth="1"/>
    <col min="11" max="11" width="13.77734375" customWidth="1"/>
    <col min="12" max="12" width="12.88671875" customWidth="1"/>
    <col min="13" max="13" width="13.5546875" customWidth="1"/>
    <col min="14" max="14" width="16.21875" customWidth="1"/>
    <col min="15" max="15" width="15.44140625" customWidth="1"/>
    <col min="16" max="16" width="13.109375" bestFit="1" customWidth="1"/>
    <col min="17" max="17" width="9.5546875" bestFit="1" customWidth="1"/>
  </cols>
  <sheetData>
    <row r="1" spans="1:17" x14ac:dyDescent="0.3">
      <c r="A1" s="2" t="s">
        <v>0</v>
      </c>
      <c r="B1" s="3" t="s">
        <v>1</v>
      </c>
      <c r="C1" s="3" t="s">
        <v>2</v>
      </c>
      <c r="D1" s="4" t="s">
        <v>3</v>
      </c>
      <c r="E1" s="3" t="s">
        <v>4</v>
      </c>
      <c r="F1" s="3" t="s">
        <v>5</v>
      </c>
      <c r="G1" s="4" t="s">
        <v>6</v>
      </c>
      <c r="H1" s="3" t="s">
        <v>7</v>
      </c>
      <c r="I1" s="3" t="s">
        <v>8</v>
      </c>
      <c r="J1" s="3" t="s">
        <v>3</v>
      </c>
      <c r="K1" s="5" t="s">
        <v>9</v>
      </c>
      <c r="L1" s="5" t="s">
        <v>10</v>
      </c>
      <c r="M1" s="3"/>
      <c r="N1" s="3" t="s">
        <v>11</v>
      </c>
      <c r="O1" s="6"/>
    </row>
    <row r="2" spans="1:17" x14ac:dyDescent="0.3">
      <c r="A2" s="7"/>
      <c r="B2" s="4"/>
      <c r="C2" s="4"/>
      <c r="E2" s="4" t="s">
        <v>3</v>
      </c>
      <c r="F2" s="4" t="s">
        <v>3</v>
      </c>
      <c r="G2" s="8" t="s">
        <v>3</v>
      </c>
      <c r="H2" s="4" t="s">
        <v>3</v>
      </c>
      <c r="I2" s="4" t="s">
        <v>12</v>
      </c>
      <c r="J2" s="4" t="s">
        <v>13</v>
      </c>
      <c r="K2" s="108" t="s">
        <v>14</v>
      </c>
      <c r="L2" s="108"/>
      <c r="M2" s="9" t="s">
        <v>15</v>
      </c>
      <c r="N2" s="9"/>
      <c r="O2" s="10" t="s">
        <v>16</v>
      </c>
    </row>
    <row r="3" spans="1:17" x14ac:dyDescent="0.3">
      <c r="A3" s="11">
        <v>1</v>
      </c>
      <c r="B3" s="12">
        <v>934</v>
      </c>
      <c r="C3" s="13"/>
      <c r="D3" s="13"/>
      <c r="E3" s="13"/>
      <c r="F3" s="13"/>
      <c r="G3" s="14"/>
      <c r="H3" s="14"/>
      <c r="I3" s="13"/>
      <c r="J3" s="13"/>
      <c r="K3" s="14"/>
      <c r="L3" s="14"/>
      <c r="M3" s="18"/>
      <c r="N3" s="14"/>
      <c r="O3" s="15"/>
    </row>
    <row r="4" spans="1:17" x14ac:dyDescent="0.3">
      <c r="A4" s="16">
        <v>2</v>
      </c>
      <c r="B4" s="1">
        <v>931</v>
      </c>
      <c r="C4" s="17"/>
      <c r="D4" s="17"/>
      <c r="E4" s="17"/>
      <c r="F4" s="17"/>
      <c r="G4" s="18"/>
      <c r="H4" s="18"/>
      <c r="I4" s="17"/>
      <c r="J4" s="17"/>
      <c r="K4" s="18"/>
      <c r="L4" s="18"/>
      <c r="M4" s="18"/>
      <c r="N4" s="18"/>
      <c r="O4" s="19"/>
    </row>
    <row r="5" spans="1:17" x14ac:dyDescent="0.3">
      <c r="A5" s="16">
        <v>3</v>
      </c>
      <c r="B5" s="1">
        <v>938</v>
      </c>
      <c r="C5" s="17">
        <v>940</v>
      </c>
      <c r="D5" s="17">
        <f t="shared" ref="D5:D22" si="0">B5-C5</f>
        <v>-2</v>
      </c>
      <c r="E5" s="17">
        <f t="shared" ref="E5:E22" si="1">ABS(D5)</f>
        <v>2</v>
      </c>
      <c r="F5" s="17">
        <f t="shared" ref="F5:F22" si="2">D5^2</f>
        <v>4</v>
      </c>
      <c r="G5" s="18">
        <f t="shared" ref="G5:G22" si="3">(D5/B5)*100</f>
        <v>-0.21321961620469082</v>
      </c>
      <c r="H5" s="18">
        <f t="shared" ref="H5:H22" si="4">(E5/B5)*100</f>
        <v>0.21321961620469082</v>
      </c>
      <c r="I5" s="17">
        <f t="shared" ref="I5:I22" si="5">F5/B5</f>
        <v>4.2643923240938165E-3</v>
      </c>
      <c r="J5" s="17">
        <f t="shared" ref="J5:J22" si="6">(D5-$D$24)^2</f>
        <v>1.3611111111111107</v>
      </c>
      <c r="K5" s="18">
        <f t="shared" ref="K5:K22" si="7">B5^2</f>
        <v>879844</v>
      </c>
      <c r="L5" s="18">
        <f t="shared" ref="L5:L22" si="8">C5^2</f>
        <v>883600</v>
      </c>
      <c r="M5" s="18">
        <f>(B5-AVERAGE($B$5:$B$22))*(C5-AVERAGE($C$5:$C$22))</f>
        <v>601.27160493827137</v>
      </c>
      <c r="N5" s="18">
        <f>(B5-AVERAGE($B$5:$B$22))^2</f>
        <v>630.56790123456665</v>
      </c>
      <c r="O5" s="20">
        <f>(C5-AVERAGE($C$5:$C$22))^2</f>
        <v>573.33641975308706</v>
      </c>
      <c r="Q5" s="32"/>
    </row>
    <row r="6" spans="1:17" x14ac:dyDescent="0.3">
      <c r="A6" s="16">
        <v>4</v>
      </c>
      <c r="B6" s="1">
        <v>927</v>
      </c>
      <c r="C6" s="17">
        <v>935</v>
      </c>
      <c r="D6" s="17">
        <f t="shared" si="0"/>
        <v>-8</v>
      </c>
      <c r="E6" s="17">
        <f t="shared" si="1"/>
        <v>8</v>
      </c>
      <c r="F6" s="17">
        <f t="shared" si="2"/>
        <v>64</v>
      </c>
      <c r="G6" s="18">
        <f t="shared" si="3"/>
        <v>-0.86299892125134836</v>
      </c>
      <c r="H6" s="18">
        <f t="shared" si="4"/>
        <v>0.86299892125134836</v>
      </c>
      <c r="I6" s="17">
        <f t="shared" si="5"/>
        <v>6.9039913700107869E-2</v>
      </c>
      <c r="J6" s="17">
        <f t="shared" si="6"/>
        <v>51.361111111111114</v>
      </c>
      <c r="K6" s="18">
        <f t="shared" si="7"/>
        <v>859329</v>
      </c>
      <c r="L6" s="18">
        <f t="shared" si="8"/>
        <v>874225</v>
      </c>
      <c r="M6" s="18">
        <f t="shared" ref="M6:M22" si="9">(B6-AVERAGE($B$5:$B$22))*(C6-AVERAGE($C$5:$C$22))</f>
        <v>1045.2160493827157</v>
      </c>
      <c r="N6" s="18">
        <f t="shared" ref="N6:N22" si="10">(B6-AVERAGE($B$5:$B$22))^2</f>
        <v>1304.0123456790104</v>
      </c>
      <c r="O6" s="20">
        <f t="shared" ref="O6:O22" si="11">(C6-AVERAGE($C$5:$C$22))^2</f>
        <v>837.78086419753163</v>
      </c>
      <c r="Q6" s="32"/>
    </row>
    <row r="7" spans="1:17" x14ac:dyDescent="0.3">
      <c r="A7" s="16">
        <v>5</v>
      </c>
      <c r="B7" s="1">
        <v>946</v>
      </c>
      <c r="C7" s="17">
        <v>955</v>
      </c>
      <c r="D7" s="17">
        <f t="shared" si="0"/>
        <v>-9</v>
      </c>
      <c r="E7" s="17">
        <f t="shared" si="1"/>
        <v>9</v>
      </c>
      <c r="F7" s="17">
        <f t="shared" si="2"/>
        <v>81</v>
      </c>
      <c r="G7" s="18">
        <f t="shared" si="3"/>
        <v>-0.95137420718816068</v>
      </c>
      <c r="H7" s="18">
        <f t="shared" si="4"/>
        <v>0.95137420718816068</v>
      </c>
      <c r="I7" s="17">
        <f t="shared" si="5"/>
        <v>8.5623678646934459E-2</v>
      </c>
      <c r="J7" s="17">
        <f t="shared" si="6"/>
        <v>66.694444444444429</v>
      </c>
      <c r="K7" s="18">
        <f t="shared" si="7"/>
        <v>894916</v>
      </c>
      <c r="L7" s="18">
        <f t="shared" si="8"/>
        <v>912025</v>
      </c>
      <c r="M7" s="18">
        <f t="shared" si="9"/>
        <v>153.04938271604937</v>
      </c>
      <c r="N7" s="18">
        <f t="shared" si="10"/>
        <v>292.79012345678927</v>
      </c>
      <c r="O7" s="20">
        <f t="shared" si="11"/>
        <v>80.003086419753316</v>
      </c>
      <c r="Q7" s="32"/>
    </row>
    <row r="8" spans="1:17" x14ac:dyDescent="0.3">
      <c r="A8" s="16">
        <v>6</v>
      </c>
      <c r="B8" s="1">
        <v>948</v>
      </c>
      <c r="C8" s="17">
        <v>956</v>
      </c>
      <c r="D8" s="17">
        <f t="shared" si="0"/>
        <v>-8</v>
      </c>
      <c r="E8" s="17">
        <f t="shared" si="1"/>
        <v>8</v>
      </c>
      <c r="F8" s="17">
        <f t="shared" si="2"/>
        <v>64</v>
      </c>
      <c r="G8" s="18">
        <f t="shared" si="3"/>
        <v>-0.8438818565400843</v>
      </c>
      <c r="H8" s="18">
        <f t="shared" si="4"/>
        <v>0.8438818565400843</v>
      </c>
      <c r="I8" s="17">
        <f t="shared" si="5"/>
        <v>6.7510548523206745E-2</v>
      </c>
      <c r="J8" s="17">
        <f t="shared" si="6"/>
        <v>51.361111111111114</v>
      </c>
      <c r="K8" s="18">
        <f t="shared" si="7"/>
        <v>898704</v>
      </c>
      <c r="L8" s="18">
        <f t="shared" si="8"/>
        <v>913936</v>
      </c>
      <c r="M8" s="18">
        <f t="shared" si="9"/>
        <v>120.04938271604938</v>
      </c>
      <c r="N8" s="18">
        <f t="shared" si="10"/>
        <v>228.3456790123449</v>
      </c>
      <c r="O8" s="20">
        <f t="shared" si="11"/>
        <v>63.114197530864395</v>
      </c>
      <c r="Q8" s="32"/>
    </row>
    <row r="9" spans="1:17" x14ac:dyDescent="0.3">
      <c r="A9" s="16">
        <v>7</v>
      </c>
      <c r="B9" s="1">
        <v>957</v>
      </c>
      <c r="C9" s="17">
        <v>957</v>
      </c>
      <c r="D9" s="17">
        <f t="shared" si="0"/>
        <v>0</v>
      </c>
      <c r="E9" s="17">
        <f t="shared" si="1"/>
        <v>0</v>
      </c>
      <c r="F9" s="17">
        <f t="shared" si="2"/>
        <v>0</v>
      </c>
      <c r="G9" s="18">
        <f t="shared" si="3"/>
        <v>0</v>
      </c>
      <c r="H9" s="18">
        <f t="shared" si="4"/>
        <v>0</v>
      </c>
      <c r="I9" s="17">
        <f t="shared" si="5"/>
        <v>0</v>
      </c>
      <c r="J9" s="17">
        <f t="shared" si="6"/>
        <v>0.69444444444444453</v>
      </c>
      <c r="K9" s="18">
        <f t="shared" si="7"/>
        <v>915849</v>
      </c>
      <c r="L9" s="18">
        <f t="shared" si="8"/>
        <v>915849</v>
      </c>
      <c r="M9" s="18">
        <f t="shared" si="9"/>
        <v>42.438271604938173</v>
      </c>
      <c r="N9" s="18">
        <f t="shared" si="10"/>
        <v>37.345679012345371</v>
      </c>
      <c r="O9" s="20">
        <f t="shared" si="11"/>
        <v>48.225308641975481</v>
      </c>
      <c r="Q9" s="32"/>
    </row>
    <row r="10" spans="1:17" x14ac:dyDescent="0.3">
      <c r="A10" s="16">
        <v>8</v>
      </c>
      <c r="B10" s="1">
        <v>959</v>
      </c>
      <c r="C10" s="17">
        <v>957</v>
      </c>
      <c r="D10" s="17">
        <f t="shared" si="0"/>
        <v>2</v>
      </c>
      <c r="E10" s="17">
        <f t="shared" si="1"/>
        <v>2</v>
      </c>
      <c r="F10" s="17">
        <f t="shared" si="2"/>
        <v>4</v>
      </c>
      <c r="G10" s="18">
        <f t="shared" si="3"/>
        <v>0.20855057351407716</v>
      </c>
      <c r="H10" s="18">
        <f t="shared" si="4"/>
        <v>0.20855057351407716</v>
      </c>
      <c r="I10" s="17">
        <f t="shared" si="5"/>
        <v>4.1710114702815434E-3</v>
      </c>
      <c r="J10" s="17">
        <f t="shared" si="6"/>
        <v>8.0277777777777786</v>
      </c>
      <c r="K10" s="18">
        <f t="shared" si="7"/>
        <v>919681</v>
      </c>
      <c r="L10" s="18">
        <f t="shared" si="8"/>
        <v>915849</v>
      </c>
      <c r="M10" s="18">
        <f t="shared" si="9"/>
        <v>28.549382716049259</v>
      </c>
      <c r="N10" s="18">
        <f t="shared" si="10"/>
        <v>16.901234567901028</v>
      </c>
      <c r="O10" s="20">
        <f t="shared" si="11"/>
        <v>48.225308641975481</v>
      </c>
      <c r="Q10" s="32"/>
    </row>
    <row r="11" spans="1:17" x14ac:dyDescent="0.3">
      <c r="A11" s="16">
        <v>9</v>
      </c>
      <c r="B11" s="1">
        <v>965</v>
      </c>
      <c r="C11" s="17">
        <v>967</v>
      </c>
      <c r="D11" s="17">
        <f t="shared" si="0"/>
        <v>-2</v>
      </c>
      <c r="E11" s="17">
        <f t="shared" si="1"/>
        <v>2</v>
      </c>
      <c r="F11" s="17">
        <f t="shared" si="2"/>
        <v>4</v>
      </c>
      <c r="G11" s="18">
        <f t="shared" si="3"/>
        <v>-0.20725388601036268</v>
      </c>
      <c r="H11" s="18">
        <f t="shared" si="4"/>
        <v>0.20725388601036268</v>
      </c>
      <c r="I11" s="17">
        <f t="shared" si="5"/>
        <v>4.1450777202072537E-3</v>
      </c>
      <c r="J11" s="17">
        <f t="shared" si="6"/>
        <v>1.3611111111111107</v>
      </c>
      <c r="K11" s="18">
        <f t="shared" si="7"/>
        <v>931225</v>
      </c>
      <c r="L11" s="18">
        <f t="shared" si="8"/>
        <v>935089</v>
      </c>
      <c r="M11" s="18">
        <f t="shared" si="9"/>
        <v>5.7716049382716585</v>
      </c>
      <c r="N11" s="18">
        <f t="shared" si="10"/>
        <v>3.5679012345679966</v>
      </c>
      <c r="O11" s="20">
        <f t="shared" si="11"/>
        <v>9.3364197530863429</v>
      </c>
      <c r="Q11" s="32"/>
    </row>
    <row r="12" spans="1:17" x14ac:dyDescent="0.3">
      <c r="A12" s="16">
        <v>10</v>
      </c>
      <c r="B12" s="1">
        <v>963</v>
      </c>
      <c r="C12" s="17">
        <v>961</v>
      </c>
      <c r="D12" s="17">
        <f t="shared" si="0"/>
        <v>2</v>
      </c>
      <c r="E12" s="17">
        <f t="shared" si="1"/>
        <v>2</v>
      </c>
      <c r="F12" s="17">
        <f t="shared" si="2"/>
        <v>4</v>
      </c>
      <c r="G12" s="18">
        <f t="shared" si="3"/>
        <v>0.20768431983385255</v>
      </c>
      <c r="H12" s="18">
        <f t="shared" si="4"/>
        <v>0.20768431983385255</v>
      </c>
      <c r="I12" s="17">
        <f t="shared" si="5"/>
        <v>4.1536863966770508E-3</v>
      </c>
      <c r="J12" s="17">
        <f t="shared" si="6"/>
        <v>8.0277777777777786</v>
      </c>
      <c r="K12" s="18">
        <f t="shared" si="7"/>
        <v>927369</v>
      </c>
      <c r="L12" s="18">
        <f t="shared" si="8"/>
        <v>923521</v>
      </c>
      <c r="M12" s="18">
        <f t="shared" si="9"/>
        <v>0.32716049382708751</v>
      </c>
      <c r="N12" s="18">
        <f t="shared" si="10"/>
        <v>1.2345679012340065E-2</v>
      </c>
      <c r="O12" s="20">
        <f t="shared" si="11"/>
        <v>8.6697530864198278</v>
      </c>
      <c r="Q12" s="32"/>
    </row>
    <row r="13" spans="1:17" x14ac:dyDescent="0.3">
      <c r="A13" s="16">
        <v>11</v>
      </c>
      <c r="B13" s="1">
        <v>968</v>
      </c>
      <c r="C13" s="17">
        <v>969</v>
      </c>
      <c r="D13" s="17">
        <f t="shared" si="0"/>
        <v>-1</v>
      </c>
      <c r="E13" s="17">
        <f t="shared" si="1"/>
        <v>1</v>
      </c>
      <c r="F13" s="17">
        <f t="shared" si="2"/>
        <v>1</v>
      </c>
      <c r="G13" s="18">
        <f t="shared" si="3"/>
        <v>-0.10330578512396695</v>
      </c>
      <c r="H13" s="18">
        <f t="shared" si="4"/>
        <v>0.10330578512396695</v>
      </c>
      <c r="I13" s="17">
        <f t="shared" si="5"/>
        <v>1.0330578512396695E-3</v>
      </c>
      <c r="J13" s="17">
        <f t="shared" si="6"/>
        <v>2.7777777777777766E-2</v>
      </c>
      <c r="K13" s="18">
        <f t="shared" si="7"/>
        <v>937024</v>
      </c>
      <c r="L13" s="18">
        <f t="shared" si="8"/>
        <v>938961</v>
      </c>
      <c r="M13" s="18">
        <f t="shared" si="9"/>
        <v>24.716049382716115</v>
      </c>
      <c r="N13" s="18">
        <f t="shared" si="10"/>
        <v>23.901234567901483</v>
      </c>
      <c r="O13" s="20">
        <f t="shared" si="11"/>
        <v>25.558641975308515</v>
      </c>
      <c r="Q13" s="32"/>
    </row>
    <row r="14" spans="1:17" x14ac:dyDescent="0.3">
      <c r="A14" s="16">
        <v>12</v>
      </c>
      <c r="B14" s="1">
        <v>967</v>
      </c>
      <c r="C14" s="17">
        <v>966</v>
      </c>
      <c r="D14" s="17">
        <f t="shared" si="0"/>
        <v>1</v>
      </c>
      <c r="E14" s="17">
        <f t="shared" si="1"/>
        <v>1</v>
      </c>
      <c r="F14" s="17">
        <f t="shared" si="2"/>
        <v>1</v>
      </c>
      <c r="G14" s="18">
        <f t="shared" si="3"/>
        <v>0.10341261633919339</v>
      </c>
      <c r="H14" s="18">
        <f t="shared" si="4"/>
        <v>0.10341261633919339</v>
      </c>
      <c r="I14" s="17">
        <f t="shared" si="5"/>
        <v>1.0341261633919339E-3</v>
      </c>
      <c r="J14" s="17">
        <f t="shared" si="6"/>
        <v>3.3611111111111116</v>
      </c>
      <c r="K14" s="18">
        <f t="shared" si="7"/>
        <v>935089</v>
      </c>
      <c r="L14" s="18">
        <f t="shared" si="8"/>
        <v>933156</v>
      </c>
      <c r="M14" s="18">
        <f t="shared" si="9"/>
        <v>7.9938271604938302</v>
      </c>
      <c r="N14" s="18">
        <f t="shared" si="10"/>
        <v>15.123456790123653</v>
      </c>
      <c r="O14" s="20">
        <f t="shared" si="11"/>
        <v>4.225308641975257</v>
      </c>
      <c r="Q14" s="32"/>
    </row>
    <row r="15" spans="1:17" x14ac:dyDescent="0.3">
      <c r="A15" s="16">
        <v>13</v>
      </c>
      <c r="B15" s="1">
        <v>976</v>
      </c>
      <c r="C15" s="17">
        <v>970</v>
      </c>
      <c r="D15" s="17">
        <f t="shared" si="0"/>
        <v>6</v>
      </c>
      <c r="E15" s="17">
        <f t="shared" si="1"/>
        <v>6</v>
      </c>
      <c r="F15" s="17">
        <f t="shared" si="2"/>
        <v>36</v>
      </c>
      <c r="G15" s="18">
        <f t="shared" si="3"/>
        <v>0.61475409836065575</v>
      </c>
      <c r="H15" s="18">
        <f t="shared" si="4"/>
        <v>0.61475409836065575</v>
      </c>
      <c r="I15" s="17">
        <f t="shared" si="5"/>
        <v>3.6885245901639344E-2</v>
      </c>
      <c r="J15" s="17">
        <f t="shared" si="6"/>
        <v>46.694444444444443</v>
      </c>
      <c r="K15" s="18">
        <f t="shared" si="7"/>
        <v>952576</v>
      </c>
      <c r="L15" s="18">
        <f t="shared" si="8"/>
        <v>940900</v>
      </c>
      <c r="M15" s="18">
        <f t="shared" si="9"/>
        <v>78.049382716049379</v>
      </c>
      <c r="N15" s="18">
        <f t="shared" si="10"/>
        <v>166.1234567901241</v>
      </c>
      <c r="O15" s="20">
        <f t="shared" si="11"/>
        <v>36.669753086419597</v>
      </c>
      <c r="Q15" s="32"/>
    </row>
    <row r="16" spans="1:17" x14ac:dyDescent="0.3">
      <c r="A16" s="16">
        <v>14</v>
      </c>
      <c r="B16" s="1">
        <v>981</v>
      </c>
      <c r="C16" s="17">
        <v>985</v>
      </c>
      <c r="D16" s="17">
        <f t="shared" si="0"/>
        <v>-4</v>
      </c>
      <c r="E16" s="17">
        <f t="shared" si="1"/>
        <v>4</v>
      </c>
      <c r="F16" s="17">
        <f t="shared" si="2"/>
        <v>16</v>
      </c>
      <c r="G16" s="18">
        <f t="shared" si="3"/>
        <v>-0.40774719673802245</v>
      </c>
      <c r="H16" s="18">
        <f t="shared" si="4"/>
        <v>0.40774719673802245</v>
      </c>
      <c r="I16" s="17">
        <f t="shared" si="5"/>
        <v>1.6309887869520898E-2</v>
      </c>
      <c r="J16" s="17">
        <f t="shared" si="6"/>
        <v>10.027777777777777</v>
      </c>
      <c r="K16" s="18">
        <f t="shared" si="7"/>
        <v>962361</v>
      </c>
      <c r="L16" s="18">
        <f t="shared" si="8"/>
        <v>970225</v>
      </c>
      <c r="M16" s="18">
        <f t="shared" si="9"/>
        <v>376.66049382716079</v>
      </c>
      <c r="N16" s="18">
        <f t="shared" si="10"/>
        <v>320.01234567901326</v>
      </c>
      <c r="O16" s="20">
        <f t="shared" si="11"/>
        <v>443.33641975308586</v>
      </c>
      <c r="Q16" s="32"/>
    </row>
    <row r="17" spans="1:17" x14ac:dyDescent="0.3">
      <c r="A17" s="16">
        <v>15</v>
      </c>
      <c r="B17" s="1">
        <v>980</v>
      </c>
      <c r="C17" s="17">
        <v>980</v>
      </c>
      <c r="D17" s="17">
        <f t="shared" si="0"/>
        <v>0</v>
      </c>
      <c r="E17" s="17">
        <f t="shared" si="1"/>
        <v>0</v>
      </c>
      <c r="F17" s="17">
        <f t="shared" si="2"/>
        <v>0</v>
      </c>
      <c r="G17" s="18">
        <f t="shared" si="3"/>
        <v>0</v>
      </c>
      <c r="H17" s="18">
        <f t="shared" si="4"/>
        <v>0</v>
      </c>
      <c r="I17" s="17">
        <f t="shared" si="5"/>
        <v>0</v>
      </c>
      <c r="J17" s="17">
        <f t="shared" si="6"/>
        <v>0.69444444444444453</v>
      </c>
      <c r="K17" s="18">
        <f t="shared" si="7"/>
        <v>960400</v>
      </c>
      <c r="L17" s="18">
        <f t="shared" si="8"/>
        <v>960400</v>
      </c>
      <c r="M17" s="18">
        <f t="shared" si="9"/>
        <v>271.16049382716068</v>
      </c>
      <c r="N17" s="18">
        <f t="shared" si="10"/>
        <v>285.23456790123544</v>
      </c>
      <c r="O17" s="20">
        <f t="shared" si="11"/>
        <v>257.78086419753043</v>
      </c>
      <c r="Q17" s="32"/>
    </row>
    <row r="18" spans="1:17" x14ac:dyDescent="0.3">
      <c r="A18" s="16">
        <v>16</v>
      </c>
      <c r="B18" s="1">
        <v>979</v>
      </c>
      <c r="C18" s="17">
        <v>980</v>
      </c>
      <c r="D18" s="17">
        <f t="shared" si="0"/>
        <v>-1</v>
      </c>
      <c r="E18" s="17">
        <f t="shared" si="1"/>
        <v>1</v>
      </c>
      <c r="F18" s="17">
        <f t="shared" si="2"/>
        <v>1</v>
      </c>
      <c r="G18" s="18">
        <f t="shared" si="3"/>
        <v>-0.10214504596527069</v>
      </c>
      <c r="H18" s="18">
        <f t="shared" si="4"/>
        <v>0.10214504596527069</v>
      </c>
      <c r="I18" s="17">
        <f t="shared" si="5"/>
        <v>1.0214504596527069E-3</v>
      </c>
      <c r="J18" s="17">
        <f t="shared" si="6"/>
        <v>2.7777777777777766E-2</v>
      </c>
      <c r="K18" s="18">
        <f t="shared" si="7"/>
        <v>958441</v>
      </c>
      <c r="L18" s="18">
        <f t="shared" si="8"/>
        <v>960400</v>
      </c>
      <c r="M18" s="18">
        <f t="shared" si="9"/>
        <v>255.10493827160514</v>
      </c>
      <c r="N18" s="18">
        <f t="shared" si="10"/>
        <v>252.45679012345758</v>
      </c>
      <c r="O18" s="20">
        <f t="shared" si="11"/>
        <v>257.78086419753043</v>
      </c>
      <c r="Q18" s="32"/>
    </row>
    <row r="19" spans="1:17" x14ac:dyDescent="0.3">
      <c r="A19" s="16">
        <v>17</v>
      </c>
      <c r="B19" s="1">
        <v>972</v>
      </c>
      <c r="C19" s="17">
        <v>975</v>
      </c>
      <c r="D19" s="17">
        <f t="shared" si="0"/>
        <v>-3</v>
      </c>
      <c r="E19" s="17">
        <f t="shared" si="1"/>
        <v>3</v>
      </c>
      <c r="F19" s="17">
        <f t="shared" si="2"/>
        <v>9</v>
      </c>
      <c r="G19" s="18">
        <f t="shared" si="3"/>
        <v>-0.30864197530864196</v>
      </c>
      <c r="H19" s="18">
        <f t="shared" si="4"/>
        <v>0.30864197530864196</v>
      </c>
      <c r="I19" s="17">
        <f t="shared" si="5"/>
        <v>9.2592592592592587E-3</v>
      </c>
      <c r="J19" s="17">
        <f t="shared" si="6"/>
        <v>4.6944444444444438</v>
      </c>
      <c r="K19" s="18">
        <f t="shared" si="7"/>
        <v>944784</v>
      </c>
      <c r="L19" s="18">
        <f t="shared" si="8"/>
        <v>950625</v>
      </c>
      <c r="M19" s="18">
        <f t="shared" si="9"/>
        <v>98.271604938271778</v>
      </c>
      <c r="N19" s="18">
        <f t="shared" si="10"/>
        <v>79.012345679012796</v>
      </c>
      <c r="O19" s="20">
        <f t="shared" si="11"/>
        <v>122.22530864197503</v>
      </c>
      <c r="Q19" s="32"/>
    </row>
    <row r="20" spans="1:17" x14ac:dyDescent="0.3">
      <c r="A20" s="16">
        <v>18</v>
      </c>
      <c r="B20" s="1">
        <v>977</v>
      </c>
      <c r="C20" s="17">
        <v>970</v>
      </c>
      <c r="D20" s="17">
        <f t="shared" si="0"/>
        <v>7</v>
      </c>
      <c r="E20" s="17">
        <f t="shared" si="1"/>
        <v>7</v>
      </c>
      <c r="F20" s="17">
        <f t="shared" si="2"/>
        <v>49</v>
      </c>
      <c r="G20" s="18">
        <f t="shared" si="3"/>
        <v>0.7164790174002047</v>
      </c>
      <c r="H20" s="18">
        <f t="shared" si="4"/>
        <v>0.7164790174002047</v>
      </c>
      <c r="I20" s="17">
        <f t="shared" si="5"/>
        <v>5.015353121801433E-2</v>
      </c>
      <c r="J20" s="17">
        <f t="shared" si="6"/>
        <v>61.361111111111107</v>
      </c>
      <c r="K20" s="18">
        <f t="shared" si="7"/>
        <v>954529</v>
      </c>
      <c r="L20" s="18">
        <f t="shared" si="8"/>
        <v>940900</v>
      </c>
      <c r="M20" s="18">
        <f t="shared" si="9"/>
        <v>84.104938271604922</v>
      </c>
      <c r="N20" s="18">
        <f t="shared" si="10"/>
        <v>192.90123456790192</v>
      </c>
      <c r="O20" s="20">
        <f t="shared" si="11"/>
        <v>36.669753086419597</v>
      </c>
      <c r="Q20" s="32"/>
    </row>
    <row r="21" spans="1:17" x14ac:dyDescent="0.3">
      <c r="A21" s="16">
        <v>19</v>
      </c>
      <c r="B21" s="1">
        <v>974</v>
      </c>
      <c r="C21" s="17">
        <v>968</v>
      </c>
      <c r="D21" s="17">
        <f t="shared" si="0"/>
        <v>6</v>
      </c>
      <c r="E21" s="17">
        <f t="shared" si="1"/>
        <v>6</v>
      </c>
      <c r="F21" s="17">
        <f t="shared" si="2"/>
        <v>36</v>
      </c>
      <c r="G21" s="18">
        <f t="shared" si="3"/>
        <v>0.61601642710472282</v>
      </c>
      <c r="H21" s="18">
        <f t="shared" si="4"/>
        <v>0.61601642710472282</v>
      </c>
      <c r="I21" s="17">
        <f t="shared" si="5"/>
        <v>3.6960985626283367E-2</v>
      </c>
      <c r="J21" s="17">
        <f t="shared" si="6"/>
        <v>46.694444444444443</v>
      </c>
      <c r="K21" s="18">
        <f t="shared" si="7"/>
        <v>948676</v>
      </c>
      <c r="L21" s="18">
        <f t="shared" si="8"/>
        <v>937024</v>
      </c>
      <c r="M21" s="18">
        <f t="shared" si="9"/>
        <v>44.160493827160458</v>
      </c>
      <c r="N21" s="18">
        <f t="shared" si="10"/>
        <v>118.56790123456845</v>
      </c>
      <c r="O21" s="20">
        <f t="shared" si="11"/>
        <v>16.447530864197429</v>
      </c>
      <c r="Q21" s="32"/>
    </row>
    <row r="22" spans="1:17" x14ac:dyDescent="0.3">
      <c r="A22" s="21">
        <v>20</v>
      </c>
      <c r="B22" s="22">
        <v>959</v>
      </c>
      <c r="C22" s="23">
        <v>960</v>
      </c>
      <c r="D22" s="23">
        <f t="shared" si="0"/>
        <v>-1</v>
      </c>
      <c r="E22" s="23">
        <f t="shared" si="1"/>
        <v>1</v>
      </c>
      <c r="F22" s="23">
        <f t="shared" si="2"/>
        <v>1</v>
      </c>
      <c r="G22" s="24">
        <f t="shared" si="3"/>
        <v>-0.10427528675703858</v>
      </c>
      <c r="H22" s="24">
        <f t="shared" si="4"/>
        <v>0.10427528675703858</v>
      </c>
      <c r="I22" s="23">
        <f t="shared" si="5"/>
        <v>1.0427528675703858E-3</v>
      </c>
      <c r="J22" s="17">
        <f t="shared" si="6"/>
        <v>2.7777777777777766E-2</v>
      </c>
      <c r="K22" s="24">
        <f t="shared" si="7"/>
        <v>919681</v>
      </c>
      <c r="L22" s="24">
        <f t="shared" si="8"/>
        <v>921600</v>
      </c>
      <c r="M22" s="18">
        <f t="shared" si="9"/>
        <v>16.216049382716001</v>
      </c>
      <c r="N22" s="18">
        <f t="shared" si="10"/>
        <v>16.901234567901028</v>
      </c>
      <c r="O22" s="20">
        <f t="shared" si="11"/>
        <v>15.558641975308742</v>
      </c>
      <c r="Q22" s="32"/>
    </row>
    <row r="23" spans="1:17" x14ac:dyDescent="0.3">
      <c r="A23" s="11" t="s">
        <v>17</v>
      </c>
      <c r="B23" s="13">
        <f>SUM(B3:B22)</f>
        <v>19201</v>
      </c>
      <c r="C23" s="13">
        <f t="shared" ref="C23:O23" si="12">SUM(C5:C22)</f>
        <v>17351</v>
      </c>
      <c r="D23" s="13">
        <f t="shared" si="12"/>
        <v>-15</v>
      </c>
      <c r="E23" s="13">
        <f t="shared" si="12"/>
        <v>63</v>
      </c>
      <c r="F23" s="13">
        <f t="shared" si="12"/>
        <v>375</v>
      </c>
      <c r="G23" s="14">
        <f>SUM(G5:G22)</f>
        <v>-1.6379467245348807</v>
      </c>
      <c r="H23" s="14">
        <f>SUM(H5:H22)</f>
        <v>6.5717408296402944</v>
      </c>
      <c r="I23" s="13">
        <f t="shared" si="12"/>
        <v>0.39260860599808056</v>
      </c>
      <c r="J23" s="13">
        <f t="shared" si="12"/>
        <v>362.5</v>
      </c>
      <c r="K23" s="14">
        <f t="shared" si="12"/>
        <v>16700478</v>
      </c>
      <c r="L23" s="14">
        <f t="shared" si="12"/>
        <v>16728285</v>
      </c>
      <c r="M23" s="14">
        <f t="shared" si="12"/>
        <v>3253.1111111111104</v>
      </c>
      <c r="N23" s="14">
        <f t="shared" si="12"/>
        <v>3983.7777777777796</v>
      </c>
      <c r="O23" s="15">
        <f t="shared" si="12"/>
        <v>2884.9444444444439</v>
      </c>
      <c r="P23" s="53"/>
      <c r="Q23" s="32"/>
    </row>
    <row r="24" spans="1:17" s="42" customFormat="1" x14ac:dyDescent="0.3">
      <c r="A24" s="43" t="s">
        <v>18</v>
      </c>
      <c r="B24" s="44">
        <f>B23/COUNT(B3:B22)</f>
        <v>960.05</v>
      </c>
      <c r="C24" s="44">
        <f t="shared" ref="C24:L24" si="13">C23/COUNT(C5:C22)</f>
        <v>963.94444444444446</v>
      </c>
      <c r="D24" s="44">
        <f t="shared" si="13"/>
        <v>-0.83333333333333337</v>
      </c>
      <c r="E24" s="44">
        <f t="shared" si="13"/>
        <v>3.5</v>
      </c>
      <c r="F24" s="44">
        <f t="shared" si="13"/>
        <v>20.833333333333332</v>
      </c>
      <c r="G24" s="44">
        <f t="shared" si="13"/>
        <v>-9.0997040251937819E-2</v>
      </c>
      <c r="H24" s="44">
        <f t="shared" si="13"/>
        <v>0.36509671275779415</v>
      </c>
      <c r="I24" s="45">
        <f t="shared" si="13"/>
        <v>2.1811589222115586E-2</v>
      </c>
      <c r="J24" s="45">
        <f>J23/COUNT(J5:J22)</f>
        <v>20.138888888888889</v>
      </c>
      <c r="K24" s="40">
        <f t="shared" si="13"/>
        <v>927804.33333333337</v>
      </c>
      <c r="L24" s="40">
        <f t="shared" si="13"/>
        <v>929349.16666666663</v>
      </c>
      <c r="M24" s="40"/>
      <c r="N24" s="40"/>
      <c r="O24" s="91"/>
      <c r="P24" s="53"/>
    </row>
    <row r="25" spans="1:17" s="42" customFormat="1" x14ac:dyDescent="0.3">
      <c r="A25" s="1" t="s">
        <v>20</v>
      </c>
      <c r="B25" s="44"/>
      <c r="C25" s="44"/>
      <c r="D25" s="86" t="s">
        <v>21</v>
      </c>
      <c r="E25" s="86" t="s">
        <v>22</v>
      </c>
      <c r="F25" s="86" t="s">
        <v>23</v>
      </c>
      <c r="G25" s="86" t="s">
        <v>24</v>
      </c>
      <c r="H25" s="86" t="s">
        <v>25</v>
      </c>
      <c r="I25" s="86" t="s">
        <v>26</v>
      </c>
      <c r="J25" s="86" t="s">
        <v>62</v>
      </c>
      <c r="K25" s="40"/>
      <c r="L25" s="40"/>
      <c r="M25" s="40"/>
      <c r="N25" s="40"/>
      <c r="O25" s="41"/>
    </row>
    <row r="26" spans="1:17" x14ac:dyDescent="0.3">
      <c r="A26" s="16" t="s">
        <v>19</v>
      </c>
      <c r="B26" s="17"/>
      <c r="C26" s="17"/>
      <c r="D26" s="17"/>
      <c r="E26" s="17"/>
      <c r="F26" s="45">
        <f>SQRT(F24)</f>
        <v>4.5643546458763842</v>
      </c>
      <c r="G26" s="87" t="s">
        <v>61</v>
      </c>
      <c r="H26" s="18"/>
      <c r="I26" s="25">
        <f>SQRT(I24)</f>
        <v>0.14768747144600852</v>
      </c>
      <c r="J26" s="25">
        <f>SQRT(J24)</f>
        <v>4.487637339278753</v>
      </c>
      <c r="K26" s="18">
        <f>SQRT(K24)</f>
        <v>963.22600324811276</v>
      </c>
      <c r="L26" s="18">
        <f>SQRT(L24)</f>
        <v>964.02757567751485</v>
      </c>
      <c r="M26" s="18"/>
      <c r="N26" s="18"/>
      <c r="O26" s="90"/>
    </row>
    <row r="27" spans="1:17" x14ac:dyDescent="0.3">
      <c r="A27" s="21" t="s">
        <v>20</v>
      </c>
      <c r="B27" s="22"/>
      <c r="C27" s="23"/>
      <c r="D27" s="24"/>
      <c r="E27" s="24"/>
      <c r="F27" s="88">
        <f>F26/B24*100</f>
        <v>0.47542884702634081</v>
      </c>
      <c r="G27" s="88" t="s">
        <v>60</v>
      </c>
      <c r="H27" s="24"/>
      <c r="I27" s="23"/>
      <c r="J27" s="89">
        <f>(J26/C24)*100</f>
        <v>0.46554937529259155</v>
      </c>
      <c r="K27" s="24"/>
      <c r="L27" s="39">
        <f>F26/(K26+L26)</f>
        <v>2.3683207522804772E-3</v>
      </c>
      <c r="M27" s="52">
        <f>M23/SQRT(N23*O23)</f>
        <v>0.9595831593020332</v>
      </c>
      <c r="N27" s="38"/>
      <c r="O27" s="92">
        <f>M27^2</f>
        <v>0.92079983961607126</v>
      </c>
      <c r="P27" s="46"/>
    </row>
    <row r="28" spans="1:17" x14ac:dyDescent="0.3">
      <c r="F28" s="84"/>
      <c r="G28" s="85"/>
      <c r="M28" s="47">
        <f>CORREL(B5:B22,C5:C22)</f>
        <v>0.9595831593020332</v>
      </c>
      <c r="O28" s="47">
        <f>RSQ(B5:B22,C5:C22)</f>
        <v>0.92079983961607126</v>
      </c>
    </row>
    <row r="29" spans="1:17" x14ac:dyDescent="0.3">
      <c r="J29" s="26"/>
      <c r="M29" s="47">
        <f>PEARSON(B5:B22,C5:C22)</f>
        <v>0.9595831593020332</v>
      </c>
    </row>
    <row r="30" spans="1:17" x14ac:dyDescent="0.3">
      <c r="D30" s="27"/>
      <c r="E30" s="28"/>
      <c r="F30" s="27"/>
      <c r="G30" s="27"/>
      <c r="J30" s="29"/>
      <c r="P30" s="28"/>
    </row>
    <row r="31" spans="1:17" x14ac:dyDescent="0.3">
      <c r="D31" s="27"/>
      <c r="J31" s="30"/>
    </row>
    <row r="32" spans="1:17" x14ac:dyDescent="0.3">
      <c r="D32" s="31"/>
      <c r="E32" s="28"/>
      <c r="I32" s="32"/>
    </row>
    <row r="33" spans="6:15" x14ac:dyDescent="0.3">
      <c r="F33" s="27"/>
      <c r="M33" s="51"/>
      <c r="O33" s="32"/>
    </row>
    <row r="34" spans="6:15" x14ac:dyDescent="0.3">
      <c r="G34" s="27"/>
    </row>
    <row r="35" spans="6:15" x14ac:dyDescent="0.3">
      <c r="I35" s="34"/>
      <c r="J35" s="34"/>
      <c r="K35" s="34"/>
    </row>
    <row r="36" spans="6:15" x14ac:dyDescent="0.3">
      <c r="J36" s="27"/>
    </row>
    <row r="37" spans="6:15" x14ac:dyDescent="0.3">
      <c r="I37" s="33"/>
      <c r="J37" s="36"/>
    </row>
    <row r="38" spans="6:15" x14ac:dyDescent="0.3">
      <c r="J38" s="27"/>
    </row>
    <row r="39" spans="6:15" x14ac:dyDescent="0.3">
      <c r="J39" s="37"/>
    </row>
    <row r="40" spans="6:15" x14ac:dyDescent="0.3">
      <c r="J40" s="27"/>
    </row>
  </sheetData>
  <mergeCells count="1">
    <mergeCell ref="K2:L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workbookViewId="0">
      <selection activeCell="H24" sqref="H24"/>
    </sheetView>
  </sheetViews>
  <sheetFormatPr defaultRowHeight="14.4" x14ac:dyDescent="0.3"/>
  <cols>
    <col min="5" max="5" width="3" customWidth="1"/>
    <col min="6" max="6" width="13.88671875" customWidth="1"/>
    <col min="7" max="7" width="8" customWidth="1"/>
    <col min="8" max="8" width="68" customWidth="1"/>
  </cols>
  <sheetData>
    <row r="1" spans="1:15" x14ac:dyDescent="0.3">
      <c r="A1" s="2" t="s">
        <v>0</v>
      </c>
      <c r="B1" s="3" t="s">
        <v>1</v>
      </c>
      <c r="C1" s="3" t="s">
        <v>2</v>
      </c>
      <c r="D1" s="4" t="s">
        <v>3</v>
      </c>
    </row>
    <row r="2" spans="1:15" x14ac:dyDescent="0.3">
      <c r="A2" s="7"/>
      <c r="B2" s="4"/>
      <c r="C2" s="4"/>
      <c r="J2" s="27"/>
      <c r="K2" s="28"/>
      <c r="L2" s="27"/>
      <c r="M2" s="27"/>
      <c r="O2" s="27"/>
    </row>
    <row r="3" spans="1:15" x14ac:dyDescent="0.3">
      <c r="A3" s="11">
        <v>1</v>
      </c>
      <c r="B3" s="12">
        <v>934</v>
      </c>
      <c r="C3" s="13"/>
      <c r="D3" s="13"/>
      <c r="F3" s="48" t="s">
        <v>21</v>
      </c>
      <c r="G3" s="49">
        <f>(SUM(B5:B22)-SUM(C5:C22))/COUNT(C5:C22)</f>
        <v>-0.83333333333333337</v>
      </c>
      <c r="H3" s="49" t="s">
        <v>28</v>
      </c>
      <c r="J3" s="27"/>
    </row>
    <row r="4" spans="1:15" x14ac:dyDescent="0.3">
      <c r="A4" s="16">
        <v>2</v>
      </c>
      <c r="B4" s="1">
        <v>931</v>
      </c>
      <c r="C4" s="17"/>
      <c r="D4" s="17"/>
      <c r="F4" s="48" t="s">
        <v>22</v>
      </c>
      <c r="G4" s="48">
        <f t="array" ref="G4">SUM(ABS(D5:D22))/COUNT(D5:D22)</f>
        <v>3.5</v>
      </c>
      <c r="H4" s="50" t="s">
        <v>29</v>
      </c>
      <c r="J4" s="31"/>
      <c r="K4" s="28"/>
    </row>
    <row r="5" spans="1:15" x14ac:dyDescent="0.3">
      <c r="A5" s="16">
        <v>3</v>
      </c>
      <c r="B5" s="1">
        <v>938</v>
      </c>
      <c r="C5" s="17">
        <v>940</v>
      </c>
      <c r="D5" s="17">
        <f t="shared" ref="D5:D22" si="0">B5-C5</f>
        <v>-2</v>
      </c>
      <c r="F5" s="48" t="s">
        <v>23</v>
      </c>
      <c r="G5" s="49">
        <f>SUMXMY2(B5:B22,C5:C22)/COUNT(C5:C22)</f>
        <v>20.833333333333332</v>
      </c>
      <c r="H5" s="49" t="s">
        <v>30</v>
      </c>
      <c r="L5" s="27"/>
      <c r="O5" s="27"/>
    </row>
    <row r="6" spans="1:15" x14ac:dyDescent="0.3">
      <c r="A6" s="16">
        <v>4</v>
      </c>
      <c r="B6" s="1">
        <v>927</v>
      </c>
      <c r="C6" s="17">
        <v>935</v>
      </c>
      <c r="D6" s="17">
        <f t="shared" si="0"/>
        <v>-8</v>
      </c>
      <c r="F6" s="48" t="s">
        <v>24</v>
      </c>
      <c r="G6" s="49">
        <f t="array" ref="G6">100*SUM(((B5:B22)-(C5:C22))/B5:B22)/COUNT(C5:C22)</f>
        <v>-9.0997040251937847E-2</v>
      </c>
      <c r="H6" s="49" t="s">
        <v>32</v>
      </c>
      <c r="M6" s="27"/>
    </row>
    <row r="7" spans="1:15" x14ac:dyDescent="0.3">
      <c r="A7" s="16">
        <v>5</v>
      </c>
      <c r="B7" s="1">
        <v>946</v>
      </c>
      <c r="C7" s="17">
        <v>955</v>
      </c>
      <c r="D7" s="17">
        <f t="shared" si="0"/>
        <v>-9</v>
      </c>
      <c r="F7" s="48" t="s">
        <v>25</v>
      </c>
      <c r="G7" s="49">
        <f t="array" ref="G7">100*SUM(ABS((B5:B22)-(C5:C22))/B5:B22)/COUNT(C5:C22)</f>
        <v>0.3650967127577941</v>
      </c>
      <c r="H7" s="49" t="s">
        <v>39</v>
      </c>
      <c r="O7" s="32"/>
    </row>
    <row r="8" spans="1:15" x14ac:dyDescent="0.3">
      <c r="A8" s="16">
        <v>6</v>
      </c>
      <c r="B8" s="1">
        <v>948</v>
      </c>
      <c r="C8" s="17">
        <v>956</v>
      </c>
      <c r="D8" s="17">
        <f t="shared" si="0"/>
        <v>-8</v>
      </c>
      <c r="F8" s="48" t="s">
        <v>69</v>
      </c>
      <c r="G8" s="49">
        <f>SQRT(SUMXMY2(B5:B22,C5:C22)/COUNT(C5:C22))</f>
        <v>4.5643546458763842</v>
      </c>
      <c r="H8" s="49" t="s">
        <v>38</v>
      </c>
    </row>
    <row r="9" spans="1:15" x14ac:dyDescent="0.3">
      <c r="A9" s="16">
        <v>7</v>
      </c>
      <c r="B9" s="1">
        <v>957</v>
      </c>
      <c r="C9" s="17">
        <v>957</v>
      </c>
      <c r="D9" s="17">
        <f t="shared" si="0"/>
        <v>0</v>
      </c>
      <c r="F9" s="48" t="s">
        <v>26</v>
      </c>
      <c r="G9" s="27">
        <f>SQRT(SUMXMY2(B5:B22,C5:C22)/SUM(B5:B22))</f>
        <v>0.14707578826656567</v>
      </c>
      <c r="H9" s="27" t="s">
        <v>46</v>
      </c>
      <c r="O9" s="35"/>
    </row>
    <row r="10" spans="1:15" x14ac:dyDescent="0.3">
      <c r="A10" s="16">
        <v>8</v>
      </c>
      <c r="B10" s="1">
        <v>959</v>
      </c>
      <c r="C10" s="17">
        <v>957</v>
      </c>
      <c r="D10" s="17">
        <f t="shared" si="0"/>
        <v>2</v>
      </c>
      <c r="F10" s="48" t="s">
        <v>37</v>
      </c>
      <c r="G10" s="49">
        <f>100*(SQRT(SUMXMY2(B5:B22,C5:C22)/COUNT(C5:C22)))/AVERAGE(B3:B22)</f>
        <v>0.47542884702634075</v>
      </c>
      <c r="H10" s="49" t="s">
        <v>31</v>
      </c>
    </row>
    <row r="11" spans="1:15" x14ac:dyDescent="0.3">
      <c r="A11" s="16">
        <v>9</v>
      </c>
      <c r="B11" s="1">
        <v>965</v>
      </c>
      <c r="C11" s="17">
        <v>967</v>
      </c>
      <c r="D11" s="17">
        <f t="shared" si="0"/>
        <v>-2</v>
      </c>
      <c r="F11" s="48" t="s">
        <v>40</v>
      </c>
      <c r="G11" s="49">
        <f>DEVSQ(D5:D22)/COUNT(D5:D22)</f>
        <v>20.138888888888889</v>
      </c>
      <c r="H11" s="49" t="s">
        <v>33</v>
      </c>
    </row>
    <row r="12" spans="1:15" x14ac:dyDescent="0.3">
      <c r="A12" s="16">
        <v>10</v>
      </c>
      <c r="B12" s="1">
        <v>963</v>
      </c>
      <c r="C12" s="17">
        <v>961</v>
      </c>
      <c r="D12" s="17">
        <f t="shared" si="0"/>
        <v>2</v>
      </c>
      <c r="F12" s="48" t="s">
        <v>41</v>
      </c>
      <c r="G12" s="49">
        <f>SQRT(DEVSQ(D5:D22)/COUNT(D5:D22))</f>
        <v>4.487637339278753</v>
      </c>
      <c r="H12" s="49" t="s">
        <v>34</v>
      </c>
    </row>
    <row r="13" spans="1:15" x14ac:dyDescent="0.3">
      <c r="A13" s="16">
        <v>11</v>
      </c>
      <c r="B13" s="1">
        <v>968</v>
      </c>
      <c r="C13" s="17">
        <v>969</v>
      </c>
      <c r="D13" s="17">
        <f t="shared" si="0"/>
        <v>-1</v>
      </c>
      <c r="F13" s="48" t="s">
        <v>42</v>
      </c>
      <c r="G13" s="49">
        <f>100*(SQRT(DEVSQ(D5:D22)/COUNT(D5:D22)))/AVERAGE(C5:C22)</f>
        <v>0.46554937529259149</v>
      </c>
      <c r="H13" s="49" t="s">
        <v>35</v>
      </c>
    </row>
    <row r="14" spans="1:15" x14ac:dyDescent="0.3">
      <c r="A14" s="16">
        <v>12</v>
      </c>
      <c r="B14" s="1">
        <v>967</v>
      </c>
      <c r="C14" s="17">
        <v>966</v>
      </c>
      <c r="D14" s="17">
        <f t="shared" si="0"/>
        <v>1</v>
      </c>
      <c r="F14" s="48" t="s">
        <v>27</v>
      </c>
      <c r="G14" s="49">
        <f>DEVSQ(D5:D22)/(COUNT(D5:D22)-1)</f>
        <v>21.323529411764707</v>
      </c>
      <c r="H14" s="49" t="s">
        <v>43</v>
      </c>
    </row>
    <row r="15" spans="1:15" x14ac:dyDescent="0.3">
      <c r="A15" s="16">
        <v>13</v>
      </c>
      <c r="B15" s="1">
        <v>976</v>
      </c>
      <c r="C15" s="17">
        <v>970</v>
      </c>
      <c r="D15" s="17">
        <f t="shared" si="0"/>
        <v>6</v>
      </c>
      <c r="F15" s="48"/>
      <c r="G15" s="49">
        <f>VAR(D5:D22)</f>
        <v>21.323529411764707</v>
      </c>
      <c r="H15" s="49" t="s">
        <v>44</v>
      </c>
    </row>
    <row r="16" spans="1:15" x14ac:dyDescent="0.3">
      <c r="A16" s="16">
        <v>14</v>
      </c>
      <c r="B16" s="1">
        <v>981</v>
      </c>
      <c r="C16" s="17">
        <v>985</v>
      </c>
      <c r="D16" s="17">
        <f t="shared" si="0"/>
        <v>-4</v>
      </c>
      <c r="F16" s="48" t="s">
        <v>47</v>
      </c>
      <c r="G16" s="49">
        <f>CORREL(B5:B22,C5:C22)</f>
        <v>0.9595831593020332</v>
      </c>
      <c r="H16" s="49" t="s">
        <v>45</v>
      </c>
    </row>
    <row r="17" spans="1:8" x14ac:dyDescent="0.3">
      <c r="A17" s="16">
        <v>15</v>
      </c>
      <c r="B17" s="1">
        <v>980</v>
      </c>
      <c r="C17" s="17">
        <v>980</v>
      </c>
      <c r="D17" s="17">
        <f t="shared" si="0"/>
        <v>0</v>
      </c>
      <c r="F17" s="48" t="s">
        <v>48</v>
      </c>
      <c r="G17" s="49">
        <f>G16^2</f>
        <v>0.92079983961607126</v>
      </c>
      <c r="H17" s="49" t="s">
        <v>49</v>
      </c>
    </row>
    <row r="18" spans="1:8" x14ac:dyDescent="0.3">
      <c r="A18" s="16">
        <v>16</v>
      </c>
      <c r="B18" s="1">
        <v>979</v>
      </c>
      <c r="C18" s="17">
        <v>980</v>
      </c>
      <c r="D18" s="17">
        <f t="shared" si="0"/>
        <v>-1</v>
      </c>
      <c r="F18" s="48" t="s">
        <v>62</v>
      </c>
      <c r="G18" s="32">
        <f>STEYX(B5:B22,C5:C22)</f>
        <v>4.4406913801085901</v>
      </c>
      <c r="H18" s="28" t="s">
        <v>63</v>
      </c>
    </row>
    <row r="19" spans="1:8" x14ac:dyDescent="0.3">
      <c r="A19" s="16">
        <v>17</v>
      </c>
      <c r="B19" s="1">
        <v>972</v>
      </c>
      <c r="C19" s="17">
        <v>975</v>
      </c>
      <c r="D19" s="17">
        <f t="shared" si="0"/>
        <v>-3</v>
      </c>
      <c r="G19">
        <f>(G12/G3)*100</f>
        <v>-538.51648071345039</v>
      </c>
    </row>
    <row r="20" spans="1:8" x14ac:dyDescent="0.3">
      <c r="A20" s="16">
        <v>18</v>
      </c>
      <c r="B20" s="1">
        <v>977</v>
      </c>
      <c r="C20" s="17">
        <v>970</v>
      </c>
      <c r="D20" s="17">
        <f t="shared" si="0"/>
        <v>7</v>
      </c>
      <c r="G20">
        <f>(G8/G3)*100</f>
        <v>-547.72255750516615</v>
      </c>
    </row>
    <row r="21" spans="1:8" x14ac:dyDescent="0.3">
      <c r="A21" s="16">
        <v>19</v>
      </c>
      <c r="B21" s="1">
        <v>974</v>
      </c>
      <c r="C21" s="17">
        <v>968</v>
      </c>
      <c r="D21" s="17">
        <f t="shared" si="0"/>
        <v>6</v>
      </c>
    </row>
    <row r="22" spans="1:8" x14ac:dyDescent="0.3">
      <c r="A22" s="21">
        <v>20</v>
      </c>
      <c r="B22" s="22">
        <v>959</v>
      </c>
      <c r="C22" s="23">
        <v>960</v>
      </c>
      <c r="D22" s="23">
        <f t="shared" si="0"/>
        <v>-1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6"/>
  <sheetViews>
    <sheetView zoomScale="80" zoomScaleNormal="80" workbookViewId="0">
      <selection activeCell="J13" sqref="J13"/>
    </sheetView>
  </sheetViews>
  <sheetFormatPr defaultRowHeight="14.4" x14ac:dyDescent="0.3"/>
  <cols>
    <col min="1" max="1" width="4.77734375" style="1" customWidth="1"/>
    <col min="2" max="2" width="9.33203125" style="1" customWidth="1"/>
    <col min="3" max="3" width="9.21875" style="1" customWidth="1"/>
    <col min="4" max="5" width="9.109375" style="1" customWidth="1"/>
    <col min="6" max="6" width="8.77734375" style="1" customWidth="1"/>
    <col min="7" max="7" width="9" style="1" customWidth="1"/>
    <col min="8" max="8" width="13.44140625" style="1" customWidth="1"/>
    <col min="9" max="9" width="8.44140625" style="1" customWidth="1"/>
    <col min="10" max="10" width="8.21875" style="1" customWidth="1"/>
    <col min="11" max="11" width="8.88671875" style="1" customWidth="1"/>
    <col min="12" max="12" width="13.33203125" style="1" customWidth="1"/>
    <col min="13" max="13" width="9.88671875" style="1" customWidth="1"/>
    <col min="14" max="15" width="12.33203125" style="1" customWidth="1"/>
    <col min="16" max="16" width="11.33203125" style="1" customWidth="1"/>
    <col min="17" max="17" width="8.44140625" style="1" customWidth="1"/>
    <col min="18" max="18" width="10.33203125" style="1" customWidth="1"/>
    <col min="19" max="19" width="9.88671875" style="1" customWidth="1"/>
    <col min="20" max="21" width="12.33203125" style="1" customWidth="1"/>
    <col min="22" max="22" width="16.44140625" style="1" customWidth="1"/>
    <col min="23" max="23" width="7.5546875" style="1" customWidth="1"/>
    <col min="24" max="25" width="12.33203125" style="1" customWidth="1"/>
    <col min="26" max="224" width="8.88671875" style="1"/>
    <col min="225" max="225" width="7" style="1" customWidth="1"/>
    <col min="226" max="226" width="8.5546875" style="1" customWidth="1"/>
    <col min="227" max="227" width="7.44140625" style="1" customWidth="1"/>
    <col min="228" max="228" width="14" style="1" customWidth="1"/>
    <col min="229" max="229" width="13.88671875" style="1" customWidth="1"/>
    <col min="230" max="230" width="5.44140625" style="1" customWidth="1"/>
    <col min="231" max="232" width="12.33203125" style="1" customWidth="1"/>
    <col min="233" max="233" width="6.33203125" style="1" customWidth="1"/>
    <col min="234" max="234" width="16.44140625" style="1" customWidth="1"/>
    <col min="235" max="235" width="7.5546875" style="1" customWidth="1"/>
    <col min="236" max="237" width="12.33203125" style="1" customWidth="1"/>
    <col min="238" max="238" width="6.33203125" style="1" customWidth="1"/>
    <col min="239" max="239" width="5" style="1" customWidth="1"/>
    <col min="240" max="240" width="8.5546875" style="1" customWidth="1"/>
    <col min="241" max="241" width="7.109375" style="1" customWidth="1"/>
    <col min="242" max="243" width="12.33203125" style="1" customWidth="1"/>
    <col min="244" max="244" width="6.33203125" style="1" customWidth="1"/>
    <col min="245" max="245" width="4" style="1" customWidth="1"/>
    <col min="246" max="246" width="13.33203125" style="1" customWidth="1"/>
    <col min="247" max="247" width="7.5546875" style="1" customWidth="1"/>
    <col min="248" max="249" width="12.33203125" style="1" customWidth="1"/>
    <col min="250" max="250" width="6.33203125" style="1" customWidth="1"/>
    <col min="251" max="251" width="6.5546875" style="1" customWidth="1"/>
    <col min="252" max="252" width="7.109375" style="1" customWidth="1"/>
    <col min="253" max="253" width="6.5546875" style="1" customWidth="1"/>
    <col min="254" max="254" width="7.109375" style="1" customWidth="1"/>
    <col min="255" max="256" width="12.33203125" style="1" customWidth="1"/>
    <col min="257" max="257" width="6.33203125" style="1" customWidth="1"/>
    <col min="258" max="258" width="4" style="1" customWidth="1"/>
    <col min="259" max="259" width="10.109375" style="1" customWidth="1"/>
    <col min="260" max="260" width="6.33203125" style="1" customWidth="1"/>
    <col min="261" max="261" width="8.33203125" style="1" customWidth="1"/>
    <col min="262" max="262" width="7.6640625" style="1" customWidth="1"/>
    <col min="263" max="263" width="8.33203125" style="1" customWidth="1"/>
    <col min="264" max="264" width="8.5546875" style="1" customWidth="1"/>
    <col min="265" max="265" width="7.5546875" style="1" customWidth="1"/>
    <col min="266" max="267" width="12.33203125" style="1" bestFit="1" customWidth="1"/>
    <col min="268" max="268" width="6.33203125" style="1" customWidth="1"/>
    <col min="269" max="480" width="8.88671875" style="1"/>
    <col min="481" max="481" width="7" style="1" customWidth="1"/>
    <col min="482" max="482" width="8.5546875" style="1" customWidth="1"/>
    <col min="483" max="483" width="7.44140625" style="1" customWidth="1"/>
    <col min="484" max="484" width="14" style="1" customWidth="1"/>
    <col min="485" max="485" width="13.88671875" style="1" customWidth="1"/>
    <col min="486" max="486" width="5.44140625" style="1" customWidth="1"/>
    <col min="487" max="488" width="12.33203125" style="1" customWidth="1"/>
    <col min="489" max="489" width="6.33203125" style="1" customWidth="1"/>
    <col min="490" max="490" width="16.44140625" style="1" customWidth="1"/>
    <col min="491" max="491" width="7.5546875" style="1" customWidth="1"/>
    <col min="492" max="493" width="12.33203125" style="1" customWidth="1"/>
    <col min="494" max="494" width="6.33203125" style="1" customWidth="1"/>
    <col min="495" max="495" width="5" style="1" customWidth="1"/>
    <col min="496" max="496" width="8.5546875" style="1" customWidth="1"/>
    <col min="497" max="497" width="7.109375" style="1" customWidth="1"/>
    <col min="498" max="499" width="12.33203125" style="1" customWidth="1"/>
    <col min="500" max="500" width="6.33203125" style="1" customWidth="1"/>
    <col min="501" max="501" width="4" style="1" customWidth="1"/>
    <col min="502" max="502" width="13.33203125" style="1" customWidth="1"/>
    <col min="503" max="503" width="7.5546875" style="1" customWidth="1"/>
    <col min="504" max="505" width="12.33203125" style="1" customWidth="1"/>
    <col min="506" max="506" width="6.33203125" style="1" customWidth="1"/>
    <col min="507" max="507" width="6.5546875" style="1" customWidth="1"/>
    <col min="508" max="508" width="7.109375" style="1" customWidth="1"/>
    <col min="509" max="509" width="6.5546875" style="1" customWidth="1"/>
    <col min="510" max="510" width="7.109375" style="1" customWidth="1"/>
    <col min="511" max="512" width="12.33203125" style="1" customWidth="1"/>
    <col min="513" max="513" width="6.33203125" style="1" customWidth="1"/>
    <col min="514" max="514" width="4" style="1" customWidth="1"/>
    <col min="515" max="515" width="10.109375" style="1" customWidth="1"/>
    <col min="516" max="516" width="6.33203125" style="1" customWidth="1"/>
    <col min="517" max="517" width="8.33203125" style="1" customWidth="1"/>
    <col min="518" max="518" width="7.6640625" style="1" customWidth="1"/>
    <col min="519" max="519" width="8.33203125" style="1" customWidth="1"/>
    <col min="520" max="520" width="8.5546875" style="1" customWidth="1"/>
    <col min="521" max="521" width="7.5546875" style="1" customWidth="1"/>
    <col min="522" max="523" width="12.33203125" style="1" bestFit="1" customWidth="1"/>
    <col min="524" max="524" width="6.33203125" style="1" customWidth="1"/>
    <col min="525" max="736" width="8.88671875" style="1"/>
    <col min="737" max="737" width="7" style="1" customWidth="1"/>
    <col min="738" max="738" width="8.5546875" style="1" customWidth="1"/>
    <col min="739" max="739" width="7.44140625" style="1" customWidth="1"/>
    <col min="740" max="740" width="14" style="1" customWidth="1"/>
    <col min="741" max="741" width="13.88671875" style="1" customWidth="1"/>
    <col min="742" max="742" width="5.44140625" style="1" customWidth="1"/>
    <col min="743" max="744" width="12.33203125" style="1" customWidth="1"/>
    <col min="745" max="745" width="6.33203125" style="1" customWidth="1"/>
    <col min="746" max="746" width="16.44140625" style="1" customWidth="1"/>
    <col min="747" max="747" width="7.5546875" style="1" customWidth="1"/>
    <col min="748" max="749" width="12.33203125" style="1" customWidth="1"/>
    <col min="750" max="750" width="6.33203125" style="1" customWidth="1"/>
    <col min="751" max="751" width="5" style="1" customWidth="1"/>
    <col min="752" max="752" width="8.5546875" style="1" customWidth="1"/>
    <col min="753" max="753" width="7.109375" style="1" customWidth="1"/>
    <col min="754" max="755" width="12.33203125" style="1" customWidth="1"/>
    <col min="756" max="756" width="6.33203125" style="1" customWidth="1"/>
    <col min="757" max="757" width="4" style="1" customWidth="1"/>
    <col min="758" max="758" width="13.33203125" style="1" customWidth="1"/>
    <col min="759" max="759" width="7.5546875" style="1" customWidth="1"/>
    <col min="760" max="761" width="12.33203125" style="1" customWidth="1"/>
    <col min="762" max="762" width="6.33203125" style="1" customWidth="1"/>
    <col min="763" max="763" width="6.5546875" style="1" customWidth="1"/>
    <col min="764" max="764" width="7.109375" style="1" customWidth="1"/>
    <col min="765" max="765" width="6.5546875" style="1" customWidth="1"/>
    <col min="766" max="766" width="7.109375" style="1" customWidth="1"/>
    <col min="767" max="768" width="12.33203125" style="1" customWidth="1"/>
    <col min="769" max="769" width="6.33203125" style="1" customWidth="1"/>
    <col min="770" max="770" width="4" style="1" customWidth="1"/>
    <col min="771" max="771" width="10.109375" style="1" customWidth="1"/>
    <col min="772" max="772" width="6.33203125" style="1" customWidth="1"/>
    <col min="773" max="773" width="8.33203125" style="1" customWidth="1"/>
    <col min="774" max="774" width="7.6640625" style="1" customWidth="1"/>
    <col min="775" max="775" width="8.33203125" style="1" customWidth="1"/>
    <col min="776" max="776" width="8.5546875" style="1" customWidth="1"/>
    <col min="777" max="777" width="7.5546875" style="1" customWidth="1"/>
    <col min="778" max="779" width="12.33203125" style="1" bestFit="1" customWidth="1"/>
    <col min="780" max="780" width="6.33203125" style="1" customWidth="1"/>
    <col min="781" max="992" width="8.88671875" style="1"/>
    <col min="993" max="993" width="7" style="1" customWidth="1"/>
    <col min="994" max="994" width="8.5546875" style="1" customWidth="1"/>
    <col min="995" max="995" width="7.44140625" style="1" customWidth="1"/>
    <col min="996" max="996" width="14" style="1" customWidth="1"/>
    <col min="997" max="997" width="13.88671875" style="1" customWidth="1"/>
    <col min="998" max="998" width="5.44140625" style="1" customWidth="1"/>
    <col min="999" max="1000" width="12.33203125" style="1" customWidth="1"/>
    <col min="1001" max="1001" width="6.33203125" style="1" customWidth="1"/>
    <col min="1002" max="1002" width="16.44140625" style="1" customWidth="1"/>
    <col min="1003" max="1003" width="7.5546875" style="1" customWidth="1"/>
    <col min="1004" max="1005" width="12.33203125" style="1" customWidth="1"/>
    <col min="1006" max="1006" width="6.33203125" style="1" customWidth="1"/>
    <col min="1007" max="1007" width="5" style="1" customWidth="1"/>
    <col min="1008" max="1008" width="8.5546875" style="1" customWidth="1"/>
    <col min="1009" max="1009" width="7.109375" style="1" customWidth="1"/>
    <col min="1010" max="1011" width="12.33203125" style="1" customWidth="1"/>
    <col min="1012" max="1012" width="6.33203125" style="1" customWidth="1"/>
    <col min="1013" max="1013" width="4" style="1" customWidth="1"/>
    <col min="1014" max="1014" width="13.33203125" style="1" customWidth="1"/>
    <col min="1015" max="1015" width="7.5546875" style="1" customWidth="1"/>
    <col min="1016" max="1017" width="12.33203125" style="1" customWidth="1"/>
    <col min="1018" max="1018" width="6.33203125" style="1" customWidth="1"/>
    <col min="1019" max="1019" width="6.5546875" style="1" customWidth="1"/>
    <col min="1020" max="1020" width="7.109375" style="1" customWidth="1"/>
    <col min="1021" max="1021" width="6.5546875" style="1" customWidth="1"/>
    <col min="1022" max="1022" width="7.109375" style="1" customWidth="1"/>
    <col min="1023" max="1024" width="12.33203125" style="1" customWidth="1"/>
    <col min="1025" max="1025" width="6.33203125" style="1" customWidth="1"/>
    <col min="1026" max="1026" width="4" style="1" customWidth="1"/>
    <col min="1027" max="1027" width="10.109375" style="1" customWidth="1"/>
    <col min="1028" max="1028" width="6.33203125" style="1" customWidth="1"/>
    <col min="1029" max="1029" width="8.33203125" style="1" customWidth="1"/>
    <col min="1030" max="1030" width="7.6640625" style="1" customWidth="1"/>
    <col min="1031" max="1031" width="8.33203125" style="1" customWidth="1"/>
    <col min="1032" max="1032" width="8.5546875" style="1" customWidth="1"/>
    <col min="1033" max="1033" width="7.5546875" style="1" customWidth="1"/>
    <col min="1034" max="1035" width="12.33203125" style="1" bestFit="1" customWidth="1"/>
    <col min="1036" max="1036" width="6.33203125" style="1" customWidth="1"/>
    <col min="1037" max="1248" width="8.88671875" style="1"/>
    <col min="1249" max="1249" width="7" style="1" customWidth="1"/>
    <col min="1250" max="1250" width="8.5546875" style="1" customWidth="1"/>
    <col min="1251" max="1251" width="7.44140625" style="1" customWidth="1"/>
    <col min="1252" max="1252" width="14" style="1" customWidth="1"/>
    <col min="1253" max="1253" width="13.88671875" style="1" customWidth="1"/>
    <col min="1254" max="1254" width="5.44140625" style="1" customWidth="1"/>
    <col min="1255" max="1256" width="12.33203125" style="1" customWidth="1"/>
    <col min="1257" max="1257" width="6.33203125" style="1" customWidth="1"/>
    <col min="1258" max="1258" width="16.44140625" style="1" customWidth="1"/>
    <col min="1259" max="1259" width="7.5546875" style="1" customWidth="1"/>
    <col min="1260" max="1261" width="12.33203125" style="1" customWidth="1"/>
    <col min="1262" max="1262" width="6.33203125" style="1" customWidth="1"/>
    <col min="1263" max="1263" width="5" style="1" customWidth="1"/>
    <col min="1264" max="1264" width="8.5546875" style="1" customWidth="1"/>
    <col min="1265" max="1265" width="7.109375" style="1" customWidth="1"/>
    <col min="1266" max="1267" width="12.33203125" style="1" customWidth="1"/>
    <col min="1268" max="1268" width="6.33203125" style="1" customWidth="1"/>
    <col min="1269" max="1269" width="4" style="1" customWidth="1"/>
    <col min="1270" max="1270" width="13.33203125" style="1" customWidth="1"/>
    <col min="1271" max="1271" width="7.5546875" style="1" customWidth="1"/>
    <col min="1272" max="1273" width="12.33203125" style="1" customWidth="1"/>
    <col min="1274" max="1274" width="6.33203125" style="1" customWidth="1"/>
    <col min="1275" max="1275" width="6.5546875" style="1" customWidth="1"/>
    <col min="1276" max="1276" width="7.109375" style="1" customWidth="1"/>
    <col min="1277" max="1277" width="6.5546875" style="1" customWidth="1"/>
    <col min="1278" max="1278" width="7.109375" style="1" customWidth="1"/>
    <col min="1279" max="1280" width="12.33203125" style="1" customWidth="1"/>
    <col min="1281" max="1281" width="6.33203125" style="1" customWidth="1"/>
    <col min="1282" max="1282" width="4" style="1" customWidth="1"/>
    <col min="1283" max="1283" width="10.109375" style="1" customWidth="1"/>
    <col min="1284" max="1284" width="6.33203125" style="1" customWidth="1"/>
    <col min="1285" max="1285" width="8.33203125" style="1" customWidth="1"/>
    <col min="1286" max="1286" width="7.6640625" style="1" customWidth="1"/>
    <col min="1287" max="1287" width="8.33203125" style="1" customWidth="1"/>
    <col min="1288" max="1288" width="8.5546875" style="1" customWidth="1"/>
    <col min="1289" max="1289" width="7.5546875" style="1" customWidth="1"/>
    <col min="1290" max="1291" width="12.33203125" style="1" bestFit="1" customWidth="1"/>
    <col min="1292" max="1292" width="6.33203125" style="1" customWidth="1"/>
    <col min="1293" max="1504" width="8.88671875" style="1"/>
    <col min="1505" max="1505" width="7" style="1" customWidth="1"/>
    <col min="1506" max="1506" width="8.5546875" style="1" customWidth="1"/>
    <col min="1507" max="1507" width="7.44140625" style="1" customWidth="1"/>
    <col min="1508" max="1508" width="14" style="1" customWidth="1"/>
    <col min="1509" max="1509" width="13.88671875" style="1" customWidth="1"/>
    <col min="1510" max="1510" width="5.44140625" style="1" customWidth="1"/>
    <col min="1511" max="1512" width="12.33203125" style="1" customWidth="1"/>
    <col min="1513" max="1513" width="6.33203125" style="1" customWidth="1"/>
    <col min="1514" max="1514" width="16.44140625" style="1" customWidth="1"/>
    <col min="1515" max="1515" width="7.5546875" style="1" customWidth="1"/>
    <col min="1516" max="1517" width="12.33203125" style="1" customWidth="1"/>
    <col min="1518" max="1518" width="6.33203125" style="1" customWidth="1"/>
    <col min="1519" max="1519" width="5" style="1" customWidth="1"/>
    <col min="1520" max="1520" width="8.5546875" style="1" customWidth="1"/>
    <col min="1521" max="1521" width="7.109375" style="1" customWidth="1"/>
    <col min="1522" max="1523" width="12.33203125" style="1" customWidth="1"/>
    <col min="1524" max="1524" width="6.33203125" style="1" customWidth="1"/>
    <col min="1525" max="1525" width="4" style="1" customWidth="1"/>
    <col min="1526" max="1526" width="13.33203125" style="1" customWidth="1"/>
    <col min="1527" max="1527" width="7.5546875" style="1" customWidth="1"/>
    <col min="1528" max="1529" width="12.33203125" style="1" customWidth="1"/>
    <col min="1530" max="1530" width="6.33203125" style="1" customWidth="1"/>
    <col min="1531" max="1531" width="6.5546875" style="1" customWidth="1"/>
    <col min="1532" max="1532" width="7.109375" style="1" customWidth="1"/>
    <col min="1533" max="1533" width="6.5546875" style="1" customWidth="1"/>
    <col min="1534" max="1534" width="7.109375" style="1" customWidth="1"/>
    <col min="1535" max="1536" width="12.33203125" style="1" customWidth="1"/>
    <col min="1537" max="1537" width="6.33203125" style="1" customWidth="1"/>
    <col min="1538" max="1538" width="4" style="1" customWidth="1"/>
    <col min="1539" max="1539" width="10.109375" style="1" customWidth="1"/>
    <col min="1540" max="1540" width="6.33203125" style="1" customWidth="1"/>
    <col min="1541" max="1541" width="8.33203125" style="1" customWidth="1"/>
    <col min="1542" max="1542" width="7.6640625" style="1" customWidth="1"/>
    <col min="1543" max="1543" width="8.33203125" style="1" customWidth="1"/>
    <col min="1544" max="1544" width="8.5546875" style="1" customWidth="1"/>
    <col min="1545" max="1545" width="7.5546875" style="1" customWidth="1"/>
    <col min="1546" max="1547" width="12.33203125" style="1" bestFit="1" customWidth="1"/>
    <col min="1548" max="1548" width="6.33203125" style="1" customWidth="1"/>
    <col min="1549" max="1760" width="8.88671875" style="1"/>
    <col min="1761" max="1761" width="7" style="1" customWidth="1"/>
    <col min="1762" max="1762" width="8.5546875" style="1" customWidth="1"/>
    <col min="1763" max="1763" width="7.44140625" style="1" customWidth="1"/>
    <col min="1764" max="1764" width="14" style="1" customWidth="1"/>
    <col min="1765" max="1765" width="13.88671875" style="1" customWidth="1"/>
    <col min="1766" max="1766" width="5.44140625" style="1" customWidth="1"/>
    <col min="1767" max="1768" width="12.33203125" style="1" customWidth="1"/>
    <col min="1769" max="1769" width="6.33203125" style="1" customWidth="1"/>
    <col min="1770" max="1770" width="16.44140625" style="1" customWidth="1"/>
    <col min="1771" max="1771" width="7.5546875" style="1" customWidth="1"/>
    <col min="1772" max="1773" width="12.33203125" style="1" customWidth="1"/>
    <col min="1774" max="1774" width="6.33203125" style="1" customWidth="1"/>
    <col min="1775" max="1775" width="5" style="1" customWidth="1"/>
    <col min="1776" max="1776" width="8.5546875" style="1" customWidth="1"/>
    <col min="1777" max="1777" width="7.109375" style="1" customWidth="1"/>
    <col min="1778" max="1779" width="12.33203125" style="1" customWidth="1"/>
    <col min="1780" max="1780" width="6.33203125" style="1" customWidth="1"/>
    <col min="1781" max="1781" width="4" style="1" customWidth="1"/>
    <col min="1782" max="1782" width="13.33203125" style="1" customWidth="1"/>
    <col min="1783" max="1783" width="7.5546875" style="1" customWidth="1"/>
    <col min="1784" max="1785" width="12.33203125" style="1" customWidth="1"/>
    <col min="1786" max="1786" width="6.33203125" style="1" customWidth="1"/>
    <col min="1787" max="1787" width="6.5546875" style="1" customWidth="1"/>
    <col min="1788" max="1788" width="7.109375" style="1" customWidth="1"/>
    <col min="1789" max="1789" width="6.5546875" style="1" customWidth="1"/>
    <col min="1790" max="1790" width="7.109375" style="1" customWidth="1"/>
    <col min="1791" max="1792" width="12.33203125" style="1" customWidth="1"/>
    <col min="1793" max="1793" width="6.33203125" style="1" customWidth="1"/>
    <col min="1794" max="1794" width="4" style="1" customWidth="1"/>
    <col min="1795" max="1795" width="10.109375" style="1" customWidth="1"/>
    <col min="1796" max="1796" width="6.33203125" style="1" customWidth="1"/>
    <col min="1797" max="1797" width="8.33203125" style="1" customWidth="1"/>
    <col min="1798" max="1798" width="7.6640625" style="1" customWidth="1"/>
    <col min="1799" max="1799" width="8.33203125" style="1" customWidth="1"/>
    <col min="1800" max="1800" width="8.5546875" style="1" customWidth="1"/>
    <col min="1801" max="1801" width="7.5546875" style="1" customWidth="1"/>
    <col min="1802" max="1803" width="12.33203125" style="1" bestFit="1" customWidth="1"/>
    <col min="1804" max="1804" width="6.33203125" style="1" customWidth="1"/>
    <col min="1805" max="2016" width="8.88671875" style="1"/>
    <col min="2017" max="2017" width="7" style="1" customWidth="1"/>
    <col min="2018" max="2018" width="8.5546875" style="1" customWidth="1"/>
    <col min="2019" max="2019" width="7.44140625" style="1" customWidth="1"/>
    <col min="2020" max="2020" width="14" style="1" customWidth="1"/>
    <col min="2021" max="2021" width="13.88671875" style="1" customWidth="1"/>
    <col min="2022" max="2022" width="5.44140625" style="1" customWidth="1"/>
    <col min="2023" max="2024" width="12.33203125" style="1" customWidth="1"/>
    <col min="2025" max="2025" width="6.33203125" style="1" customWidth="1"/>
    <col min="2026" max="2026" width="16.44140625" style="1" customWidth="1"/>
    <col min="2027" max="2027" width="7.5546875" style="1" customWidth="1"/>
    <col min="2028" max="2029" width="12.33203125" style="1" customWidth="1"/>
    <col min="2030" max="2030" width="6.33203125" style="1" customWidth="1"/>
    <col min="2031" max="2031" width="5" style="1" customWidth="1"/>
    <col min="2032" max="2032" width="8.5546875" style="1" customWidth="1"/>
    <col min="2033" max="2033" width="7.109375" style="1" customWidth="1"/>
    <col min="2034" max="2035" width="12.33203125" style="1" customWidth="1"/>
    <col min="2036" max="2036" width="6.33203125" style="1" customWidth="1"/>
    <col min="2037" max="2037" width="4" style="1" customWidth="1"/>
    <col min="2038" max="2038" width="13.33203125" style="1" customWidth="1"/>
    <col min="2039" max="2039" width="7.5546875" style="1" customWidth="1"/>
    <col min="2040" max="2041" width="12.33203125" style="1" customWidth="1"/>
    <col min="2042" max="2042" width="6.33203125" style="1" customWidth="1"/>
    <col min="2043" max="2043" width="6.5546875" style="1" customWidth="1"/>
    <col min="2044" max="2044" width="7.109375" style="1" customWidth="1"/>
    <col min="2045" max="2045" width="6.5546875" style="1" customWidth="1"/>
    <col min="2046" max="2046" width="7.109375" style="1" customWidth="1"/>
    <col min="2047" max="2048" width="12.33203125" style="1" customWidth="1"/>
    <col min="2049" max="2049" width="6.33203125" style="1" customWidth="1"/>
    <col min="2050" max="2050" width="4" style="1" customWidth="1"/>
    <col min="2051" max="2051" width="10.109375" style="1" customWidth="1"/>
    <col min="2052" max="2052" width="6.33203125" style="1" customWidth="1"/>
    <col min="2053" max="2053" width="8.33203125" style="1" customWidth="1"/>
    <col min="2054" max="2054" width="7.6640625" style="1" customWidth="1"/>
    <col min="2055" max="2055" width="8.33203125" style="1" customWidth="1"/>
    <col min="2056" max="2056" width="8.5546875" style="1" customWidth="1"/>
    <col min="2057" max="2057" width="7.5546875" style="1" customWidth="1"/>
    <col min="2058" max="2059" width="12.33203125" style="1" bestFit="1" customWidth="1"/>
    <col min="2060" max="2060" width="6.33203125" style="1" customWidth="1"/>
    <col min="2061" max="2272" width="8.88671875" style="1"/>
    <col min="2273" max="2273" width="7" style="1" customWidth="1"/>
    <col min="2274" max="2274" width="8.5546875" style="1" customWidth="1"/>
    <col min="2275" max="2275" width="7.44140625" style="1" customWidth="1"/>
    <col min="2276" max="2276" width="14" style="1" customWidth="1"/>
    <col min="2277" max="2277" width="13.88671875" style="1" customWidth="1"/>
    <col min="2278" max="2278" width="5.44140625" style="1" customWidth="1"/>
    <col min="2279" max="2280" width="12.33203125" style="1" customWidth="1"/>
    <col min="2281" max="2281" width="6.33203125" style="1" customWidth="1"/>
    <col min="2282" max="2282" width="16.44140625" style="1" customWidth="1"/>
    <col min="2283" max="2283" width="7.5546875" style="1" customWidth="1"/>
    <col min="2284" max="2285" width="12.33203125" style="1" customWidth="1"/>
    <col min="2286" max="2286" width="6.33203125" style="1" customWidth="1"/>
    <col min="2287" max="2287" width="5" style="1" customWidth="1"/>
    <col min="2288" max="2288" width="8.5546875" style="1" customWidth="1"/>
    <col min="2289" max="2289" width="7.109375" style="1" customWidth="1"/>
    <col min="2290" max="2291" width="12.33203125" style="1" customWidth="1"/>
    <col min="2292" max="2292" width="6.33203125" style="1" customWidth="1"/>
    <col min="2293" max="2293" width="4" style="1" customWidth="1"/>
    <col min="2294" max="2294" width="13.33203125" style="1" customWidth="1"/>
    <col min="2295" max="2295" width="7.5546875" style="1" customWidth="1"/>
    <col min="2296" max="2297" width="12.33203125" style="1" customWidth="1"/>
    <col min="2298" max="2298" width="6.33203125" style="1" customWidth="1"/>
    <col min="2299" max="2299" width="6.5546875" style="1" customWidth="1"/>
    <col min="2300" max="2300" width="7.109375" style="1" customWidth="1"/>
    <col min="2301" max="2301" width="6.5546875" style="1" customWidth="1"/>
    <col min="2302" max="2302" width="7.109375" style="1" customWidth="1"/>
    <col min="2303" max="2304" width="12.33203125" style="1" customWidth="1"/>
    <col min="2305" max="2305" width="6.33203125" style="1" customWidth="1"/>
    <col min="2306" max="2306" width="4" style="1" customWidth="1"/>
    <col min="2307" max="2307" width="10.109375" style="1" customWidth="1"/>
    <col min="2308" max="2308" width="6.33203125" style="1" customWidth="1"/>
    <col min="2309" max="2309" width="8.33203125" style="1" customWidth="1"/>
    <col min="2310" max="2310" width="7.6640625" style="1" customWidth="1"/>
    <col min="2311" max="2311" width="8.33203125" style="1" customWidth="1"/>
    <col min="2312" max="2312" width="8.5546875" style="1" customWidth="1"/>
    <col min="2313" max="2313" width="7.5546875" style="1" customWidth="1"/>
    <col min="2314" max="2315" width="12.33203125" style="1" bestFit="1" customWidth="1"/>
    <col min="2316" max="2316" width="6.33203125" style="1" customWidth="1"/>
    <col min="2317" max="2528" width="8.88671875" style="1"/>
    <col min="2529" max="2529" width="7" style="1" customWidth="1"/>
    <col min="2530" max="2530" width="8.5546875" style="1" customWidth="1"/>
    <col min="2531" max="2531" width="7.44140625" style="1" customWidth="1"/>
    <col min="2532" max="2532" width="14" style="1" customWidth="1"/>
    <col min="2533" max="2533" width="13.88671875" style="1" customWidth="1"/>
    <col min="2534" max="2534" width="5.44140625" style="1" customWidth="1"/>
    <col min="2535" max="2536" width="12.33203125" style="1" customWidth="1"/>
    <col min="2537" max="2537" width="6.33203125" style="1" customWidth="1"/>
    <col min="2538" max="2538" width="16.44140625" style="1" customWidth="1"/>
    <col min="2539" max="2539" width="7.5546875" style="1" customWidth="1"/>
    <col min="2540" max="2541" width="12.33203125" style="1" customWidth="1"/>
    <col min="2542" max="2542" width="6.33203125" style="1" customWidth="1"/>
    <col min="2543" max="2543" width="5" style="1" customWidth="1"/>
    <col min="2544" max="2544" width="8.5546875" style="1" customWidth="1"/>
    <col min="2545" max="2545" width="7.109375" style="1" customWidth="1"/>
    <col min="2546" max="2547" width="12.33203125" style="1" customWidth="1"/>
    <col min="2548" max="2548" width="6.33203125" style="1" customWidth="1"/>
    <col min="2549" max="2549" width="4" style="1" customWidth="1"/>
    <col min="2550" max="2550" width="13.33203125" style="1" customWidth="1"/>
    <col min="2551" max="2551" width="7.5546875" style="1" customWidth="1"/>
    <col min="2552" max="2553" width="12.33203125" style="1" customWidth="1"/>
    <col min="2554" max="2554" width="6.33203125" style="1" customWidth="1"/>
    <col min="2555" max="2555" width="6.5546875" style="1" customWidth="1"/>
    <col min="2556" max="2556" width="7.109375" style="1" customWidth="1"/>
    <col min="2557" max="2557" width="6.5546875" style="1" customWidth="1"/>
    <col min="2558" max="2558" width="7.109375" style="1" customWidth="1"/>
    <col min="2559" max="2560" width="12.33203125" style="1" customWidth="1"/>
    <col min="2561" max="2561" width="6.33203125" style="1" customWidth="1"/>
    <col min="2562" max="2562" width="4" style="1" customWidth="1"/>
    <col min="2563" max="2563" width="10.109375" style="1" customWidth="1"/>
    <col min="2564" max="2564" width="6.33203125" style="1" customWidth="1"/>
    <col min="2565" max="2565" width="8.33203125" style="1" customWidth="1"/>
    <col min="2566" max="2566" width="7.6640625" style="1" customWidth="1"/>
    <col min="2567" max="2567" width="8.33203125" style="1" customWidth="1"/>
    <col min="2568" max="2568" width="8.5546875" style="1" customWidth="1"/>
    <col min="2569" max="2569" width="7.5546875" style="1" customWidth="1"/>
    <col min="2570" max="2571" width="12.33203125" style="1" bestFit="1" customWidth="1"/>
    <col min="2572" max="2572" width="6.33203125" style="1" customWidth="1"/>
    <col min="2573" max="2784" width="8.88671875" style="1"/>
    <col min="2785" max="2785" width="7" style="1" customWidth="1"/>
    <col min="2786" max="2786" width="8.5546875" style="1" customWidth="1"/>
    <col min="2787" max="2787" width="7.44140625" style="1" customWidth="1"/>
    <col min="2788" max="2788" width="14" style="1" customWidth="1"/>
    <col min="2789" max="2789" width="13.88671875" style="1" customWidth="1"/>
    <col min="2790" max="2790" width="5.44140625" style="1" customWidth="1"/>
    <col min="2791" max="2792" width="12.33203125" style="1" customWidth="1"/>
    <col min="2793" max="2793" width="6.33203125" style="1" customWidth="1"/>
    <col min="2794" max="2794" width="16.44140625" style="1" customWidth="1"/>
    <col min="2795" max="2795" width="7.5546875" style="1" customWidth="1"/>
    <col min="2796" max="2797" width="12.33203125" style="1" customWidth="1"/>
    <col min="2798" max="2798" width="6.33203125" style="1" customWidth="1"/>
    <col min="2799" max="2799" width="5" style="1" customWidth="1"/>
    <col min="2800" max="2800" width="8.5546875" style="1" customWidth="1"/>
    <col min="2801" max="2801" width="7.109375" style="1" customWidth="1"/>
    <col min="2802" max="2803" width="12.33203125" style="1" customWidth="1"/>
    <col min="2804" max="2804" width="6.33203125" style="1" customWidth="1"/>
    <col min="2805" max="2805" width="4" style="1" customWidth="1"/>
    <col min="2806" max="2806" width="13.33203125" style="1" customWidth="1"/>
    <col min="2807" max="2807" width="7.5546875" style="1" customWidth="1"/>
    <col min="2808" max="2809" width="12.33203125" style="1" customWidth="1"/>
    <col min="2810" max="2810" width="6.33203125" style="1" customWidth="1"/>
    <col min="2811" max="2811" width="6.5546875" style="1" customWidth="1"/>
    <col min="2812" max="2812" width="7.109375" style="1" customWidth="1"/>
    <col min="2813" max="2813" width="6.5546875" style="1" customWidth="1"/>
    <col min="2814" max="2814" width="7.109375" style="1" customWidth="1"/>
    <col min="2815" max="2816" width="12.33203125" style="1" customWidth="1"/>
    <col min="2817" max="2817" width="6.33203125" style="1" customWidth="1"/>
    <col min="2818" max="2818" width="4" style="1" customWidth="1"/>
    <col min="2819" max="2819" width="10.109375" style="1" customWidth="1"/>
    <col min="2820" max="2820" width="6.33203125" style="1" customWidth="1"/>
    <col min="2821" max="2821" width="8.33203125" style="1" customWidth="1"/>
    <col min="2822" max="2822" width="7.6640625" style="1" customWidth="1"/>
    <col min="2823" max="2823" width="8.33203125" style="1" customWidth="1"/>
    <col min="2824" max="2824" width="8.5546875" style="1" customWidth="1"/>
    <col min="2825" max="2825" width="7.5546875" style="1" customWidth="1"/>
    <col min="2826" max="2827" width="12.33203125" style="1" bestFit="1" customWidth="1"/>
    <col min="2828" max="2828" width="6.33203125" style="1" customWidth="1"/>
    <col min="2829" max="3040" width="8.88671875" style="1"/>
    <col min="3041" max="3041" width="7" style="1" customWidth="1"/>
    <col min="3042" max="3042" width="8.5546875" style="1" customWidth="1"/>
    <col min="3043" max="3043" width="7.44140625" style="1" customWidth="1"/>
    <col min="3044" max="3044" width="14" style="1" customWidth="1"/>
    <col min="3045" max="3045" width="13.88671875" style="1" customWidth="1"/>
    <col min="3046" max="3046" width="5.44140625" style="1" customWidth="1"/>
    <col min="3047" max="3048" width="12.33203125" style="1" customWidth="1"/>
    <col min="3049" max="3049" width="6.33203125" style="1" customWidth="1"/>
    <col min="3050" max="3050" width="16.44140625" style="1" customWidth="1"/>
    <col min="3051" max="3051" width="7.5546875" style="1" customWidth="1"/>
    <col min="3052" max="3053" width="12.33203125" style="1" customWidth="1"/>
    <col min="3054" max="3054" width="6.33203125" style="1" customWidth="1"/>
    <col min="3055" max="3055" width="5" style="1" customWidth="1"/>
    <col min="3056" max="3056" width="8.5546875" style="1" customWidth="1"/>
    <col min="3057" max="3057" width="7.109375" style="1" customWidth="1"/>
    <col min="3058" max="3059" width="12.33203125" style="1" customWidth="1"/>
    <col min="3060" max="3060" width="6.33203125" style="1" customWidth="1"/>
    <col min="3061" max="3061" width="4" style="1" customWidth="1"/>
    <col min="3062" max="3062" width="13.33203125" style="1" customWidth="1"/>
    <col min="3063" max="3063" width="7.5546875" style="1" customWidth="1"/>
    <col min="3064" max="3065" width="12.33203125" style="1" customWidth="1"/>
    <col min="3066" max="3066" width="6.33203125" style="1" customWidth="1"/>
    <col min="3067" max="3067" width="6.5546875" style="1" customWidth="1"/>
    <col min="3068" max="3068" width="7.109375" style="1" customWidth="1"/>
    <col min="3069" max="3069" width="6.5546875" style="1" customWidth="1"/>
    <col min="3070" max="3070" width="7.109375" style="1" customWidth="1"/>
    <col min="3071" max="3072" width="12.33203125" style="1" customWidth="1"/>
    <col min="3073" max="3073" width="6.33203125" style="1" customWidth="1"/>
    <col min="3074" max="3074" width="4" style="1" customWidth="1"/>
    <col min="3075" max="3075" width="10.109375" style="1" customWidth="1"/>
    <col min="3076" max="3076" width="6.33203125" style="1" customWidth="1"/>
    <col min="3077" max="3077" width="8.33203125" style="1" customWidth="1"/>
    <col min="3078" max="3078" width="7.6640625" style="1" customWidth="1"/>
    <col min="3079" max="3079" width="8.33203125" style="1" customWidth="1"/>
    <col min="3080" max="3080" width="8.5546875" style="1" customWidth="1"/>
    <col min="3081" max="3081" width="7.5546875" style="1" customWidth="1"/>
    <col min="3082" max="3083" width="12.33203125" style="1" bestFit="1" customWidth="1"/>
    <col min="3084" max="3084" width="6.33203125" style="1" customWidth="1"/>
    <col min="3085" max="3296" width="8.88671875" style="1"/>
    <col min="3297" max="3297" width="7" style="1" customWidth="1"/>
    <col min="3298" max="3298" width="8.5546875" style="1" customWidth="1"/>
    <col min="3299" max="3299" width="7.44140625" style="1" customWidth="1"/>
    <col min="3300" max="3300" width="14" style="1" customWidth="1"/>
    <col min="3301" max="3301" width="13.88671875" style="1" customWidth="1"/>
    <col min="3302" max="3302" width="5.44140625" style="1" customWidth="1"/>
    <col min="3303" max="3304" width="12.33203125" style="1" customWidth="1"/>
    <col min="3305" max="3305" width="6.33203125" style="1" customWidth="1"/>
    <col min="3306" max="3306" width="16.44140625" style="1" customWidth="1"/>
    <col min="3307" max="3307" width="7.5546875" style="1" customWidth="1"/>
    <col min="3308" max="3309" width="12.33203125" style="1" customWidth="1"/>
    <col min="3310" max="3310" width="6.33203125" style="1" customWidth="1"/>
    <col min="3311" max="3311" width="5" style="1" customWidth="1"/>
    <col min="3312" max="3312" width="8.5546875" style="1" customWidth="1"/>
    <col min="3313" max="3313" width="7.109375" style="1" customWidth="1"/>
    <col min="3314" max="3315" width="12.33203125" style="1" customWidth="1"/>
    <col min="3316" max="3316" width="6.33203125" style="1" customWidth="1"/>
    <col min="3317" max="3317" width="4" style="1" customWidth="1"/>
    <col min="3318" max="3318" width="13.33203125" style="1" customWidth="1"/>
    <col min="3319" max="3319" width="7.5546875" style="1" customWidth="1"/>
    <col min="3320" max="3321" width="12.33203125" style="1" customWidth="1"/>
    <col min="3322" max="3322" width="6.33203125" style="1" customWidth="1"/>
    <col min="3323" max="3323" width="6.5546875" style="1" customWidth="1"/>
    <col min="3324" max="3324" width="7.109375" style="1" customWidth="1"/>
    <col min="3325" max="3325" width="6.5546875" style="1" customWidth="1"/>
    <col min="3326" max="3326" width="7.109375" style="1" customWidth="1"/>
    <col min="3327" max="3328" width="12.33203125" style="1" customWidth="1"/>
    <col min="3329" max="3329" width="6.33203125" style="1" customWidth="1"/>
    <col min="3330" max="3330" width="4" style="1" customWidth="1"/>
    <col min="3331" max="3331" width="10.109375" style="1" customWidth="1"/>
    <col min="3332" max="3332" width="6.33203125" style="1" customWidth="1"/>
    <col min="3333" max="3333" width="8.33203125" style="1" customWidth="1"/>
    <col min="3334" max="3334" width="7.6640625" style="1" customWidth="1"/>
    <col min="3335" max="3335" width="8.33203125" style="1" customWidth="1"/>
    <col min="3336" max="3336" width="8.5546875" style="1" customWidth="1"/>
    <col min="3337" max="3337" width="7.5546875" style="1" customWidth="1"/>
    <col min="3338" max="3339" width="12.33203125" style="1" bestFit="1" customWidth="1"/>
    <col min="3340" max="3340" width="6.33203125" style="1" customWidth="1"/>
    <col min="3341" max="3552" width="8.88671875" style="1"/>
    <col min="3553" max="3553" width="7" style="1" customWidth="1"/>
    <col min="3554" max="3554" width="8.5546875" style="1" customWidth="1"/>
    <col min="3555" max="3555" width="7.44140625" style="1" customWidth="1"/>
    <col min="3556" max="3556" width="14" style="1" customWidth="1"/>
    <col min="3557" max="3557" width="13.88671875" style="1" customWidth="1"/>
    <col min="3558" max="3558" width="5.44140625" style="1" customWidth="1"/>
    <col min="3559" max="3560" width="12.33203125" style="1" customWidth="1"/>
    <col min="3561" max="3561" width="6.33203125" style="1" customWidth="1"/>
    <col min="3562" max="3562" width="16.44140625" style="1" customWidth="1"/>
    <col min="3563" max="3563" width="7.5546875" style="1" customWidth="1"/>
    <col min="3564" max="3565" width="12.33203125" style="1" customWidth="1"/>
    <col min="3566" max="3566" width="6.33203125" style="1" customWidth="1"/>
    <col min="3567" max="3567" width="5" style="1" customWidth="1"/>
    <col min="3568" max="3568" width="8.5546875" style="1" customWidth="1"/>
    <col min="3569" max="3569" width="7.109375" style="1" customWidth="1"/>
    <col min="3570" max="3571" width="12.33203125" style="1" customWidth="1"/>
    <col min="3572" max="3572" width="6.33203125" style="1" customWidth="1"/>
    <col min="3573" max="3573" width="4" style="1" customWidth="1"/>
    <col min="3574" max="3574" width="13.33203125" style="1" customWidth="1"/>
    <col min="3575" max="3575" width="7.5546875" style="1" customWidth="1"/>
    <col min="3576" max="3577" width="12.33203125" style="1" customWidth="1"/>
    <col min="3578" max="3578" width="6.33203125" style="1" customWidth="1"/>
    <col min="3579" max="3579" width="6.5546875" style="1" customWidth="1"/>
    <col min="3580" max="3580" width="7.109375" style="1" customWidth="1"/>
    <col min="3581" max="3581" width="6.5546875" style="1" customWidth="1"/>
    <col min="3582" max="3582" width="7.109375" style="1" customWidth="1"/>
    <col min="3583" max="3584" width="12.33203125" style="1" customWidth="1"/>
    <col min="3585" max="3585" width="6.33203125" style="1" customWidth="1"/>
    <col min="3586" max="3586" width="4" style="1" customWidth="1"/>
    <col min="3587" max="3587" width="10.109375" style="1" customWidth="1"/>
    <col min="3588" max="3588" width="6.33203125" style="1" customWidth="1"/>
    <col min="3589" max="3589" width="8.33203125" style="1" customWidth="1"/>
    <col min="3590" max="3590" width="7.6640625" style="1" customWidth="1"/>
    <col min="3591" max="3591" width="8.33203125" style="1" customWidth="1"/>
    <col min="3592" max="3592" width="8.5546875" style="1" customWidth="1"/>
    <col min="3593" max="3593" width="7.5546875" style="1" customWidth="1"/>
    <col min="3594" max="3595" width="12.33203125" style="1" bestFit="1" customWidth="1"/>
    <col min="3596" max="3596" width="6.33203125" style="1" customWidth="1"/>
    <col min="3597" max="3808" width="8.88671875" style="1"/>
    <col min="3809" max="3809" width="7" style="1" customWidth="1"/>
    <col min="3810" max="3810" width="8.5546875" style="1" customWidth="1"/>
    <col min="3811" max="3811" width="7.44140625" style="1" customWidth="1"/>
    <col min="3812" max="3812" width="14" style="1" customWidth="1"/>
    <col min="3813" max="3813" width="13.88671875" style="1" customWidth="1"/>
    <col min="3814" max="3814" width="5.44140625" style="1" customWidth="1"/>
    <col min="3815" max="3816" width="12.33203125" style="1" customWidth="1"/>
    <col min="3817" max="3817" width="6.33203125" style="1" customWidth="1"/>
    <col min="3818" max="3818" width="16.44140625" style="1" customWidth="1"/>
    <col min="3819" max="3819" width="7.5546875" style="1" customWidth="1"/>
    <col min="3820" max="3821" width="12.33203125" style="1" customWidth="1"/>
    <col min="3822" max="3822" width="6.33203125" style="1" customWidth="1"/>
    <col min="3823" max="3823" width="5" style="1" customWidth="1"/>
    <col min="3824" max="3824" width="8.5546875" style="1" customWidth="1"/>
    <col min="3825" max="3825" width="7.109375" style="1" customWidth="1"/>
    <col min="3826" max="3827" width="12.33203125" style="1" customWidth="1"/>
    <col min="3828" max="3828" width="6.33203125" style="1" customWidth="1"/>
    <col min="3829" max="3829" width="4" style="1" customWidth="1"/>
    <col min="3830" max="3830" width="13.33203125" style="1" customWidth="1"/>
    <col min="3831" max="3831" width="7.5546875" style="1" customWidth="1"/>
    <col min="3832" max="3833" width="12.33203125" style="1" customWidth="1"/>
    <col min="3834" max="3834" width="6.33203125" style="1" customWidth="1"/>
    <col min="3835" max="3835" width="6.5546875" style="1" customWidth="1"/>
    <col min="3836" max="3836" width="7.109375" style="1" customWidth="1"/>
    <col min="3837" max="3837" width="6.5546875" style="1" customWidth="1"/>
    <col min="3838" max="3838" width="7.109375" style="1" customWidth="1"/>
    <col min="3839" max="3840" width="12.33203125" style="1" customWidth="1"/>
    <col min="3841" max="3841" width="6.33203125" style="1" customWidth="1"/>
    <col min="3842" max="3842" width="4" style="1" customWidth="1"/>
    <col min="3843" max="3843" width="10.109375" style="1" customWidth="1"/>
    <col min="3844" max="3844" width="6.33203125" style="1" customWidth="1"/>
    <col min="3845" max="3845" width="8.33203125" style="1" customWidth="1"/>
    <col min="3846" max="3846" width="7.6640625" style="1" customWidth="1"/>
    <col min="3847" max="3847" width="8.33203125" style="1" customWidth="1"/>
    <col min="3848" max="3848" width="8.5546875" style="1" customWidth="1"/>
    <col min="3849" max="3849" width="7.5546875" style="1" customWidth="1"/>
    <col min="3850" max="3851" width="12.33203125" style="1" bestFit="1" customWidth="1"/>
    <col min="3852" max="3852" width="6.33203125" style="1" customWidth="1"/>
    <col min="3853" max="4064" width="8.88671875" style="1"/>
    <col min="4065" max="4065" width="7" style="1" customWidth="1"/>
    <col min="4066" max="4066" width="8.5546875" style="1" customWidth="1"/>
    <col min="4067" max="4067" width="7.44140625" style="1" customWidth="1"/>
    <col min="4068" max="4068" width="14" style="1" customWidth="1"/>
    <col min="4069" max="4069" width="13.88671875" style="1" customWidth="1"/>
    <col min="4070" max="4070" width="5.44140625" style="1" customWidth="1"/>
    <col min="4071" max="4072" width="12.33203125" style="1" customWidth="1"/>
    <col min="4073" max="4073" width="6.33203125" style="1" customWidth="1"/>
    <col min="4074" max="4074" width="16.44140625" style="1" customWidth="1"/>
    <col min="4075" max="4075" width="7.5546875" style="1" customWidth="1"/>
    <col min="4076" max="4077" width="12.33203125" style="1" customWidth="1"/>
    <col min="4078" max="4078" width="6.33203125" style="1" customWidth="1"/>
    <col min="4079" max="4079" width="5" style="1" customWidth="1"/>
    <col min="4080" max="4080" width="8.5546875" style="1" customWidth="1"/>
    <col min="4081" max="4081" width="7.109375" style="1" customWidth="1"/>
    <col min="4082" max="4083" width="12.33203125" style="1" customWidth="1"/>
    <col min="4084" max="4084" width="6.33203125" style="1" customWidth="1"/>
    <col min="4085" max="4085" width="4" style="1" customWidth="1"/>
    <col min="4086" max="4086" width="13.33203125" style="1" customWidth="1"/>
    <col min="4087" max="4087" width="7.5546875" style="1" customWidth="1"/>
    <col min="4088" max="4089" width="12.33203125" style="1" customWidth="1"/>
    <col min="4090" max="4090" width="6.33203125" style="1" customWidth="1"/>
    <col min="4091" max="4091" width="6.5546875" style="1" customWidth="1"/>
    <col min="4092" max="4092" width="7.109375" style="1" customWidth="1"/>
    <col min="4093" max="4093" width="6.5546875" style="1" customWidth="1"/>
    <col min="4094" max="4094" width="7.109375" style="1" customWidth="1"/>
    <col min="4095" max="4096" width="12.33203125" style="1" customWidth="1"/>
    <col min="4097" max="4097" width="6.33203125" style="1" customWidth="1"/>
    <col min="4098" max="4098" width="4" style="1" customWidth="1"/>
    <col min="4099" max="4099" width="10.109375" style="1" customWidth="1"/>
    <col min="4100" max="4100" width="6.33203125" style="1" customWidth="1"/>
    <col min="4101" max="4101" width="8.33203125" style="1" customWidth="1"/>
    <col min="4102" max="4102" width="7.6640625" style="1" customWidth="1"/>
    <col min="4103" max="4103" width="8.33203125" style="1" customWidth="1"/>
    <col min="4104" max="4104" width="8.5546875" style="1" customWidth="1"/>
    <col min="4105" max="4105" width="7.5546875" style="1" customWidth="1"/>
    <col min="4106" max="4107" width="12.33203125" style="1" bestFit="1" customWidth="1"/>
    <col min="4108" max="4108" width="6.33203125" style="1" customWidth="1"/>
    <col min="4109" max="4320" width="8.88671875" style="1"/>
    <col min="4321" max="4321" width="7" style="1" customWidth="1"/>
    <col min="4322" max="4322" width="8.5546875" style="1" customWidth="1"/>
    <col min="4323" max="4323" width="7.44140625" style="1" customWidth="1"/>
    <col min="4324" max="4324" width="14" style="1" customWidth="1"/>
    <col min="4325" max="4325" width="13.88671875" style="1" customWidth="1"/>
    <col min="4326" max="4326" width="5.44140625" style="1" customWidth="1"/>
    <col min="4327" max="4328" width="12.33203125" style="1" customWidth="1"/>
    <col min="4329" max="4329" width="6.33203125" style="1" customWidth="1"/>
    <col min="4330" max="4330" width="16.44140625" style="1" customWidth="1"/>
    <col min="4331" max="4331" width="7.5546875" style="1" customWidth="1"/>
    <col min="4332" max="4333" width="12.33203125" style="1" customWidth="1"/>
    <col min="4334" max="4334" width="6.33203125" style="1" customWidth="1"/>
    <col min="4335" max="4335" width="5" style="1" customWidth="1"/>
    <col min="4336" max="4336" width="8.5546875" style="1" customWidth="1"/>
    <col min="4337" max="4337" width="7.109375" style="1" customWidth="1"/>
    <col min="4338" max="4339" width="12.33203125" style="1" customWidth="1"/>
    <col min="4340" max="4340" width="6.33203125" style="1" customWidth="1"/>
    <col min="4341" max="4341" width="4" style="1" customWidth="1"/>
    <col min="4342" max="4342" width="13.33203125" style="1" customWidth="1"/>
    <col min="4343" max="4343" width="7.5546875" style="1" customWidth="1"/>
    <col min="4344" max="4345" width="12.33203125" style="1" customWidth="1"/>
    <col min="4346" max="4346" width="6.33203125" style="1" customWidth="1"/>
    <col min="4347" max="4347" width="6.5546875" style="1" customWidth="1"/>
    <col min="4348" max="4348" width="7.109375" style="1" customWidth="1"/>
    <col min="4349" max="4349" width="6.5546875" style="1" customWidth="1"/>
    <col min="4350" max="4350" width="7.109375" style="1" customWidth="1"/>
    <col min="4351" max="4352" width="12.33203125" style="1" customWidth="1"/>
    <col min="4353" max="4353" width="6.33203125" style="1" customWidth="1"/>
    <col min="4354" max="4354" width="4" style="1" customWidth="1"/>
    <col min="4355" max="4355" width="10.109375" style="1" customWidth="1"/>
    <col min="4356" max="4356" width="6.33203125" style="1" customWidth="1"/>
    <col min="4357" max="4357" width="8.33203125" style="1" customWidth="1"/>
    <col min="4358" max="4358" width="7.6640625" style="1" customWidth="1"/>
    <col min="4359" max="4359" width="8.33203125" style="1" customWidth="1"/>
    <col min="4360" max="4360" width="8.5546875" style="1" customWidth="1"/>
    <col min="4361" max="4361" width="7.5546875" style="1" customWidth="1"/>
    <col min="4362" max="4363" width="12.33203125" style="1" bestFit="1" customWidth="1"/>
    <col min="4364" max="4364" width="6.33203125" style="1" customWidth="1"/>
    <col min="4365" max="4576" width="8.88671875" style="1"/>
    <col min="4577" max="4577" width="7" style="1" customWidth="1"/>
    <col min="4578" max="4578" width="8.5546875" style="1" customWidth="1"/>
    <col min="4579" max="4579" width="7.44140625" style="1" customWidth="1"/>
    <col min="4580" max="4580" width="14" style="1" customWidth="1"/>
    <col min="4581" max="4581" width="13.88671875" style="1" customWidth="1"/>
    <col min="4582" max="4582" width="5.44140625" style="1" customWidth="1"/>
    <col min="4583" max="4584" width="12.33203125" style="1" customWidth="1"/>
    <col min="4585" max="4585" width="6.33203125" style="1" customWidth="1"/>
    <col min="4586" max="4586" width="16.44140625" style="1" customWidth="1"/>
    <col min="4587" max="4587" width="7.5546875" style="1" customWidth="1"/>
    <col min="4588" max="4589" width="12.33203125" style="1" customWidth="1"/>
    <col min="4590" max="4590" width="6.33203125" style="1" customWidth="1"/>
    <col min="4591" max="4591" width="5" style="1" customWidth="1"/>
    <col min="4592" max="4592" width="8.5546875" style="1" customWidth="1"/>
    <col min="4593" max="4593" width="7.109375" style="1" customWidth="1"/>
    <col min="4594" max="4595" width="12.33203125" style="1" customWidth="1"/>
    <col min="4596" max="4596" width="6.33203125" style="1" customWidth="1"/>
    <col min="4597" max="4597" width="4" style="1" customWidth="1"/>
    <col min="4598" max="4598" width="13.33203125" style="1" customWidth="1"/>
    <col min="4599" max="4599" width="7.5546875" style="1" customWidth="1"/>
    <col min="4600" max="4601" width="12.33203125" style="1" customWidth="1"/>
    <col min="4602" max="4602" width="6.33203125" style="1" customWidth="1"/>
    <col min="4603" max="4603" width="6.5546875" style="1" customWidth="1"/>
    <col min="4604" max="4604" width="7.109375" style="1" customWidth="1"/>
    <col min="4605" max="4605" width="6.5546875" style="1" customWidth="1"/>
    <col min="4606" max="4606" width="7.109375" style="1" customWidth="1"/>
    <col min="4607" max="4608" width="12.33203125" style="1" customWidth="1"/>
    <col min="4609" max="4609" width="6.33203125" style="1" customWidth="1"/>
    <col min="4610" max="4610" width="4" style="1" customWidth="1"/>
    <col min="4611" max="4611" width="10.109375" style="1" customWidth="1"/>
    <col min="4612" max="4612" width="6.33203125" style="1" customWidth="1"/>
    <col min="4613" max="4613" width="8.33203125" style="1" customWidth="1"/>
    <col min="4614" max="4614" width="7.6640625" style="1" customWidth="1"/>
    <col min="4615" max="4615" width="8.33203125" style="1" customWidth="1"/>
    <col min="4616" max="4616" width="8.5546875" style="1" customWidth="1"/>
    <col min="4617" max="4617" width="7.5546875" style="1" customWidth="1"/>
    <col min="4618" max="4619" width="12.33203125" style="1" bestFit="1" customWidth="1"/>
    <col min="4620" max="4620" width="6.33203125" style="1" customWidth="1"/>
    <col min="4621" max="4832" width="8.88671875" style="1"/>
    <col min="4833" max="4833" width="7" style="1" customWidth="1"/>
    <col min="4834" max="4834" width="8.5546875" style="1" customWidth="1"/>
    <col min="4835" max="4835" width="7.44140625" style="1" customWidth="1"/>
    <col min="4836" max="4836" width="14" style="1" customWidth="1"/>
    <col min="4837" max="4837" width="13.88671875" style="1" customWidth="1"/>
    <col min="4838" max="4838" width="5.44140625" style="1" customWidth="1"/>
    <col min="4839" max="4840" width="12.33203125" style="1" customWidth="1"/>
    <col min="4841" max="4841" width="6.33203125" style="1" customWidth="1"/>
    <col min="4842" max="4842" width="16.44140625" style="1" customWidth="1"/>
    <col min="4843" max="4843" width="7.5546875" style="1" customWidth="1"/>
    <col min="4844" max="4845" width="12.33203125" style="1" customWidth="1"/>
    <col min="4846" max="4846" width="6.33203125" style="1" customWidth="1"/>
    <col min="4847" max="4847" width="5" style="1" customWidth="1"/>
    <col min="4848" max="4848" width="8.5546875" style="1" customWidth="1"/>
    <col min="4849" max="4849" width="7.109375" style="1" customWidth="1"/>
    <col min="4850" max="4851" width="12.33203125" style="1" customWidth="1"/>
    <col min="4852" max="4852" width="6.33203125" style="1" customWidth="1"/>
    <col min="4853" max="4853" width="4" style="1" customWidth="1"/>
    <col min="4854" max="4854" width="13.33203125" style="1" customWidth="1"/>
    <col min="4855" max="4855" width="7.5546875" style="1" customWidth="1"/>
    <col min="4856" max="4857" width="12.33203125" style="1" customWidth="1"/>
    <col min="4858" max="4858" width="6.33203125" style="1" customWidth="1"/>
    <col min="4859" max="4859" width="6.5546875" style="1" customWidth="1"/>
    <col min="4860" max="4860" width="7.109375" style="1" customWidth="1"/>
    <col min="4861" max="4861" width="6.5546875" style="1" customWidth="1"/>
    <col min="4862" max="4862" width="7.109375" style="1" customWidth="1"/>
    <col min="4863" max="4864" width="12.33203125" style="1" customWidth="1"/>
    <col min="4865" max="4865" width="6.33203125" style="1" customWidth="1"/>
    <col min="4866" max="4866" width="4" style="1" customWidth="1"/>
    <col min="4867" max="4867" width="10.109375" style="1" customWidth="1"/>
    <col min="4868" max="4868" width="6.33203125" style="1" customWidth="1"/>
    <col min="4869" max="4869" width="8.33203125" style="1" customWidth="1"/>
    <col min="4870" max="4870" width="7.6640625" style="1" customWidth="1"/>
    <col min="4871" max="4871" width="8.33203125" style="1" customWidth="1"/>
    <col min="4872" max="4872" width="8.5546875" style="1" customWidth="1"/>
    <col min="4873" max="4873" width="7.5546875" style="1" customWidth="1"/>
    <col min="4874" max="4875" width="12.33203125" style="1" bestFit="1" customWidth="1"/>
    <col min="4876" max="4876" width="6.33203125" style="1" customWidth="1"/>
    <col min="4877" max="5088" width="8.88671875" style="1"/>
    <col min="5089" max="5089" width="7" style="1" customWidth="1"/>
    <col min="5090" max="5090" width="8.5546875" style="1" customWidth="1"/>
    <col min="5091" max="5091" width="7.44140625" style="1" customWidth="1"/>
    <col min="5092" max="5092" width="14" style="1" customWidth="1"/>
    <col min="5093" max="5093" width="13.88671875" style="1" customWidth="1"/>
    <col min="5094" max="5094" width="5.44140625" style="1" customWidth="1"/>
    <col min="5095" max="5096" width="12.33203125" style="1" customWidth="1"/>
    <col min="5097" max="5097" width="6.33203125" style="1" customWidth="1"/>
    <col min="5098" max="5098" width="16.44140625" style="1" customWidth="1"/>
    <col min="5099" max="5099" width="7.5546875" style="1" customWidth="1"/>
    <col min="5100" max="5101" width="12.33203125" style="1" customWidth="1"/>
    <col min="5102" max="5102" width="6.33203125" style="1" customWidth="1"/>
    <col min="5103" max="5103" width="5" style="1" customWidth="1"/>
    <col min="5104" max="5104" width="8.5546875" style="1" customWidth="1"/>
    <col min="5105" max="5105" width="7.109375" style="1" customWidth="1"/>
    <col min="5106" max="5107" width="12.33203125" style="1" customWidth="1"/>
    <col min="5108" max="5108" width="6.33203125" style="1" customWidth="1"/>
    <col min="5109" max="5109" width="4" style="1" customWidth="1"/>
    <col min="5110" max="5110" width="13.33203125" style="1" customWidth="1"/>
    <col min="5111" max="5111" width="7.5546875" style="1" customWidth="1"/>
    <col min="5112" max="5113" width="12.33203125" style="1" customWidth="1"/>
    <col min="5114" max="5114" width="6.33203125" style="1" customWidth="1"/>
    <col min="5115" max="5115" width="6.5546875" style="1" customWidth="1"/>
    <col min="5116" max="5116" width="7.109375" style="1" customWidth="1"/>
    <col min="5117" max="5117" width="6.5546875" style="1" customWidth="1"/>
    <col min="5118" max="5118" width="7.109375" style="1" customWidth="1"/>
    <col min="5119" max="5120" width="12.33203125" style="1" customWidth="1"/>
    <col min="5121" max="5121" width="6.33203125" style="1" customWidth="1"/>
    <col min="5122" max="5122" width="4" style="1" customWidth="1"/>
    <col min="5123" max="5123" width="10.109375" style="1" customWidth="1"/>
    <col min="5124" max="5124" width="6.33203125" style="1" customWidth="1"/>
    <col min="5125" max="5125" width="8.33203125" style="1" customWidth="1"/>
    <col min="5126" max="5126" width="7.6640625" style="1" customWidth="1"/>
    <col min="5127" max="5127" width="8.33203125" style="1" customWidth="1"/>
    <col min="5128" max="5128" width="8.5546875" style="1" customWidth="1"/>
    <col min="5129" max="5129" width="7.5546875" style="1" customWidth="1"/>
    <col min="5130" max="5131" width="12.33203125" style="1" bestFit="1" customWidth="1"/>
    <col min="5132" max="5132" width="6.33203125" style="1" customWidth="1"/>
    <col min="5133" max="5344" width="8.88671875" style="1"/>
    <col min="5345" max="5345" width="7" style="1" customWidth="1"/>
    <col min="5346" max="5346" width="8.5546875" style="1" customWidth="1"/>
    <col min="5347" max="5347" width="7.44140625" style="1" customWidth="1"/>
    <col min="5348" max="5348" width="14" style="1" customWidth="1"/>
    <col min="5349" max="5349" width="13.88671875" style="1" customWidth="1"/>
    <col min="5350" max="5350" width="5.44140625" style="1" customWidth="1"/>
    <col min="5351" max="5352" width="12.33203125" style="1" customWidth="1"/>
    <col min="5353" max="5353" width="6.33203125" style="1" customWidth="1"/>
    <col min="5354" max="5354" width="16.44140625" style="1" customWidth="1"/>
    <col min="5355" max="5355" width="7.5546875" style="1" customWidth="1"/>
    <col min="5356" max="5357" width="12.33203125" style="1" customWidth="1"/>
    <col min="5358" max="5358" width="6.33203125" style="1" customWidth="1"/>
    <col min="5359" max="5359" width="5" style="1" customWidth="1"/>
    <col min="5360" max="5360" width="8.5546875" style="1" customWidth="1"/>
    <col min="5361" max="5361" width="7.109375" style="1" customWidth="1"/>
    <col min="5362" max="5363" width="12.33203125" style="1" customWidth="1"/>
    <col min="5364" max="5364" width="6.33203125" style="1" customWidth="1"/>
    <col min="5365" max="5365" width="4" style="1" customWidth="1"/>
    <col min="5366" max="5366" width="13.33203125" style="1" customWidth="1"/>
    <col min="5367" max="5367" width="7.5546875" style="1" customWidth="1"/>
    <col min="5368" max="5369" width="12.33203125" style="1" customWidth="1"/>
    <col min="5370" max="5370" width="6.33203125" style="1" customWidth="1"/>
    <col min="5371" max="5371" width="6.5546875" style="1" customWidth="1"/>
    <col min="5372" max="5372" width="7.109375" style="1" customWidth="1"/>
    <col min="5373" max="5373" width="6.5546875" style="1" customWidth="1"/>
    <col min="5374" max="5374" width="7.109375" style="1" customWidth="1"/>
    <col min="5375" max="5376" width="12.33203125" style="1" customWidth="1"/>
    <col min="5377" max="5377" width="6.33203125" style="1" customWidth="1"/>
    <col min="5378" max="5378" width="4" style="1" customWidth="1"/>
    <col min="5379" max="5379" width="10.109375" style="1" customWidth="1"/>
    <col min="5380" max="5380" width="6.33203125" style="1" customWidth="1"/>
    <col min="5381" max="5381" width="8.33203125" style="1" customWidth="1"/>
    <col min="5382" max="5382" width="7.6640625" style="1" customWidth="1"/>
    <col min="5383" max="5383" width="8.33203125" style="1" customWidth="1"/>
    <col min="5384" max="5384" width="8.5546875" style="1" customWidth="1"/>
    <col min="5385" max="5385" width="7.5546875" style="1" customWidth="1"/>
    <col min="5386" max="5387" width="12.33203125" style="1" bestFit="1" customWidth="1"/>
    <col min="5388" max="5388" width="6.33203125" style="1" customWidth="1"/>
    <col min="5389" max="5600" width="8.88671875" style="1"/>
    <col min="5601" max="5601" width="7" style="1" customWidth="1"/>
    <col min="5602" max="5602" width="8.5546875" style="1" customWidth="1"/>
    <col min="5603" max="5603" width="7.44140625" style="1" customWidth="1"/>
    <col min="5604" max="5604" width="14" style="1" customWidth="1"/>
    <col min="5605" max="5605" width="13.88671875" style="1" customWidth="1"/>
    <col min="5606" max="5606" width="5.44140625" style="1" customWidth="1"/>
    <col min="5607" max="5608" width="12.33203125" style="1" customWidth="1"/>
    <col min="5609" max="5609" width="6.33203125" style="1" customWidth="1"/>
    <col min="5610" max="5610" width="16.44140625" style="1" customWidth="1"/>
    <col min="5611" max="5611" width="7.5546875" style="1" customWidth="1"/>
    <col min="5612" max="5613" width="12.33203125" style="1" customWidth="1"/>
    <col min="5614" max="5614" width="6.33203125" style="1" customWidth="1"/>
    <col min="5615" max="5615" width="5" style="1" customWidth="1"/>
    <col min="5616" max="5616" width="8.5546875" style="1" customWidth="1"/>
    <col min="5617" max="5617" width="7.109375" style="1" customWidth="1"/>
    <col min="5618" max="5619" width="12.33203125" style="1" customWidth="1"/>
    <col min="5620" max="5620" width="6.33203125" style="1" customWidth="1"/>
    <col min="5621" max="5621" width="4" style="1" customWidth="1"/>
    <col min="5622" max="5622" width="13.33203125" style="1" customWidth="1"/>
    <col min="5623" max="5623" width="7.5546875" style="1" customWidth="1"/>
    <col min="5624" max="5625" width="12.33203125" style="1" customWidth="1"/>
    <col min="5626" max="5626" width="6.33203125" style="1" customWidth="1"/>
    <col min="5627" max="5627" width="6.5546875" style="1" customWidth="1"/>
    <col min="5628" max="5628" width="7.109375" style="1" customWidth="1"/>
    <col min="5629" max="5629" width="6.5546875" style="1" customWidth="1"/>
    <col min="5630" max="5630" width="7.109375" style="1" customWidth="1"/>
    <col min="5631" max="5632" width="12.33203125" style="1" customWidth="1"/>
    <col min="5633" max="5633" width="6.33203125" style="1" customWidth="1"/>
    <col min="5634" max="5634" width="4" style="1" customWidth="1"/>
    <col min="5635" max="5635" width="10.109375" style="1" customWidth="1"/>
    <col min="5636" max="5636" width="6.33203125" style="1" customWidth="1"/>
    <col min="5637" max="5637" width="8.33203125" style="1" customWidth="1"/>
    <col min="5638" max="5638" width="7.6640625" style="1" customWidth="1"/>
    <col min="5639" max="5639" width="8.33203125" style="1" customWidth="1"/>
    <col min="5640" max="5640" width="8.5546875" style="1" customWidth="1"/>
    <col min="5641" max="5641" width="7.5546875" style="1" customWidth="1"/>
    <col min="5642" max="5643" width="12.33203125" style="1" bestFit="1" customWidth="1"/>
    <col min="5644" max="5644" width="6.33203125" style="1" customWidth="1"/>
    <col min="5645" max="5856" width="8.88671875" style="1"/>
    <col min="5857" max="5857" width="7" style="1" customWidth="1"/>
    <col min="5858" max="5858" width="8.5546875" style="1" customWidth="1"/>
    <col min="5859" max="5859" width="7.44140625" style="1" customWidth="1"/>
    <col min="5860" max="5860" width="14" style="1" customWidth="1"/>
    <col min="5861" max="5861" width="13.88671875" style="1" customWidth="1"/>
    <col min="5862" max="5862" width="5.44140625" style="1" customWidth="1"/>
    <col min="5863" max="5864" width="12.33203125" style="1" customWidth="1"/>
    <col min="5865" max="5865" width="6.33203125" style="1" customWidth="1"/>
    <col min="5866" max="5866" width="16.44140625" style="1" customWidth="1"/>
    <col min="5867" max="5867" width="7.5546875" style="1" customWidth="1"/>
    <col min="5868" max="5869" width="12.33203125" style="1" customWidth="1"/>
    <col min="5870" max="5870" width="6.33203125" style="1" customWidth="1"/>
    <col min="5871" max="5871" width="5" style="1" customWidth="1"/>
    <col min="5872" max="5872" width="8.5546875" style="1" customWidth="1"/>
    <col min="5873" max="5873" width="7.109375" style="1" customWidth="1"/>
    <col min="5874" max="5875" width="12.33203125" style="1" customWidth="1"/>
    <col min="5876" max="5876" width="6.33203125" style="1" customWidth="1"/>
    <col min="5877" max="5877" width="4" style="1" customWidth="1"/>
    <col min="5878" max="5878" width="13.33203125" style="1" customWidth="1"/>
    <col min="5879" max="5879" width="7.5546875" style="1" customWidth="1"/>
    <col min="5880" max="5881" width="12.33203125" style="1" customWidth="1"/>
    <col min="5882" max="5882" width="6.33203125" style="1" customWidth="1"/>
    <col min="5883" max="5883" width="6.5546875" style="1" customWidth="1"/>
    <col min="5884" max="5884" width="7.109375" style="1" customWidth="1"/>
    <col min="5885" max="5885" width="6.5546875" style="1" customWidth="1"/>
    <col min="5886" max="5886" width="7.109375" style="1" customWidth="1"/>
    <col min="5887" max="5888" width="12.33203125" style="1" customWidth="1"/>
    <col min="5889" max="5889" width="6.33203125" style="1" customWidth="1"/>
    <col min="5890" max="5890" width="4" style="1" customWidth="1"/>
    <col min="5891" max="5891" width="10.109375" style="1" customWidth="1"/>
    <col min="5892" max="5892" width="6.33203125" style="1" customWidth="1"/>
    <col min="5893" max="5893" width="8.33203125" style="1" customWidth="1"/>
    <col min="5894" max="5894" width="7.6640625" style="1" customWidth="1"/>
    <col min="5895" max="5895" width="8.33203125" style="1" customWidth="1"/>
    <col min="5896" max="5896" width="8.5546875" style="1" customWidth="1"/>
    <col min="5897" max="5897" width="7.5546875" style="1" customWidth="1"/>
    <col min="5898" max="5899" width="12.33203125" style="1" bestFit="1" customWidth="1"/>
    <col min="5900" max="5900" width="6.33203125" style="1" customWidth="1"/>
    <col min="5901" max="6112" width="8.88671875" style="1"/>
    <col min="6113" max="6113" width="7" style="1" customWidth="1"/>
    <col min="6114" max="6114" width="8.5546875" style="1" customWidth="1"/>
    <col min="6115" max="6115" width="7.44140625" style="1" customWidth="1"/>
    <col min="6116" max="6116" width="14" style="1" customWidth="1"/>
    <col min="6117" max="6117" width="13.88671875" style="1" customWidth="1"/>
    <col min="6118" max="6118" width="5.44140625" style="1" customWidth="1"/>
    <col min="6119" max="6120" width="12.33203125" style="1" customWidth="1"/>
    <col min="6121" max="6121" width="6.33203125" style="1" customWidth="1"/>
    <col min="6122" max="6122" width="16.44140625" style="1" customWidth="1"/>
    <col min="6123" max="6123" width="7.5546875" style="1" customWidth="1"/>
    <col min="6124" max="6125" width="12.33203125" style="1" customWidth="1"/>
    <col min="6126" max="6126" width="6.33203125" style="1" customWidth="1"/>
    <col min="6127" max="6127" width="5" style="1" customWidth="1"/>
    <col min="6128" max="6128" width="8.5546875" style="1" customWidth="1"/>
    <col min="6129" max="6129" width="7.109375" style="1" customWidth="1"/>
    <col min="6130" max="6131" width="12.33203125" style="1" customWidth="1"/>
    <col min="6132" max="6132" width="6.33203125" style="1" customWidth="1"/>
    <col min="6133" max="6133" width="4" style="1" customWidth="1"/>
    <col min="6134" max="6134" width="13.33203125" style="1" customWidth="1"/>
    <col min="6135" max="6135" width="7.5546875" style="1" customWidth="1"/>
    <col min="6136" max="6137" width="12.33203125" style="1" customWidth="1"/>
    <col min="6138" max="6138" width="6.33203125" style="1" customWidth="1"/>
    <col min="6139" max="6139" width="6.5546875" style="1" customWidth="1"/>
    <col min="6140" max="6140" width="7.109375" style="1" customWidth="1"/>
    <col min="6141" max="6141" width="6.5546875" style="1" customWidth="1"/>
    <col min="6142" max="6142" width="7.109375" style="1" customWidth="1"/>
    <col min="6143" max="6144" width="12.33203125" style="1" customWidth="1"/>
    <col min="6145" max="6145" width="6.33203125" style="1" customWidth="1"/>
    <col min="6146" max="6146" width="4" style="1" customWidth="1"/>
    <col min="6147" max="6147" width="10.109375" style="1" customWidth="1"/>
    <col min="6148" max="6148" width="6.33203125" style="1" customWidth="1"/>
    <col min="6149" max="6149" width="8.33203125" style="1" customWidth="1"/>
    <col min="6150" max="6150" width="7.6640625" style="1" customWidth="1"/>
    <col min="6151" max="6151" width="8.33203125" style="1" customWidth="1"/>
    <col min="6152" max="6152" width="8.5546875" style="1" customWidth="1"/>
    <col min="6153" max="6153" width="7.5546875" style="1" customWidth="1"/>
    <col min="6154" max="6155" width="12.33203125" style="1" bestFit="1" customWidth="1"/>
    <col min="6156" max="6156" width="6.33203125" style="1" customWidth="1"/>
    <col min="6157" max="6368" width="8.88671875" style="1"/>
    <col min="6369" max="6369" width="7" style="1" customWidth="1"/>
    <col min="6370" max="6370" width="8.5546875" style="1" customWidth="1"/>
    <col min="6371" max="6371" width="7.44140625" style="1" customWidth="1"/>
    <col min="6372" max="6372" width="14" style="1" customWidth="1"/>
    <col min="6373" max="6373" width="13.88671875" style="1" customWidth="1"/>
    <col min="6374" max="6374" width="5.44140625" style="1" customWidth="1"/>
    <col min="6375" max="6376" width="12.33203125" style="1" customWidth="1"/>
    <col min="6377" max="6377" width="6.33203125" style="1" customWidth="1"/>
    <col min="6378" max="6378" width="16.44140625" style="1" customWidth="1"/>
    <col min="6379" max="6379" width="7.5546875" style="1" customWidth="1"/>
    <col min="6380" max="6381" width="12.33203125" style="1" customWidth="1"/>
    <col min="6382" max="6382" width="6.33203125" style="1" customWidth="1"/>
    <col min="6383" max="6383" width="5" style="1" customWidth="1"/>
    <col min="6384" max="6384" width="8.5546875" style="1" customWidth="1"/>
    <col min="6385" max="6385" width="7.109375" style="1" customWidth="1"/>
    <col min="6386" max="6387" width="12.33203125" style="1" customWidth="1"/>
    <col min="6388" max="6388" width="6.33203125" style="1" customWidth="1"/>
    <col min="6389" max="6389" width="4" style="1" customWidth="1"/>
    <col min="6390" max="6390" width="13.33203125" style="1" customWidth="1"/>
    <col min="6391" max="6391" width="7.5546875" style="1" customWidth="1"/>
    <col min="6392" max="6393" width="12.33203125" style="1" customWidth="1"/>
    <col min="6394" max="6394" width="6.33203125" style="1" customWidth="1"/>
    <col min="6395" max="6395" width="6.5546875" style="1" customWidth="1"/>
    <col min="6396" max="6396" width="7.109375" style="1" customWidth="1"/>
    <col min="6397" max="6397" width="6.5546875" style="1" customWidth="1"/>
    <col min="6398" max="6398" width="7.109375" style="1" customWidth="1"/>
    <col min="6399" max="6400" width="12.33203125" style="1" customWidth="1"/>
    <col min="6401" max="6401" width="6.33203125" style="1" customWidth="1"/>
    <col min="6402" max="6402" width="4" style="1" customWidth="1"/>
    <col min="6403" max="6403" width="10.109375" style="1" customWidth="1"/>
    <col min="6404" max="6404" width="6.33203125" style="1" customWidth="1"/>
    <col min="6405" max="6405" width="8.33203125" style="1" customWidth="1"/>
    <col min="6406" max="6406" width="7.6640625" style="1" customWidth="1"/>
    <col min="6407" max="6407" width="8.33203125" style="1" customWidth="1"/>
    <col min="6408" max="6408" width="8.5546875" style="1" customWidth="1"/>
    <col min="6409" max="6409" width="7.5546875" style="1" customWidth="1"/>
    <col min="6410" max="6411" width="12.33203125" style="1" bestFit="1" customWidth="1"/>
    <col min="6412" max="6412" width="6.33203125" style="1" customWidth="1"/>
    <col min="6413" max="6624" width="8.88671875" style="1"/>
    <col min="6625" max="6625" width="7" style="1" customWidth="1"/>
    <col min="6626" max="6626" width="8.5546875" style="1" customWidth="1"/>
    <col min="6627" max="6627" width="7.44140625" style="1" customWidth="1"/>
    <col min="6628" max="6628" width="14" style="1" customWidth="1"/>
    <col min="6629" max="6629" width="13.88671875" style="1" customWidth="1"/>
    <col min="6630" max="6630" width="5.44140625" style="1" customWidth="1"/>
    <col min="6631" max="6632" width="12.33203125" style="1" customWidth="1"/>
    <col min="6633" max="6633" width="6.33203125" style="1" customWidth="1"/>
    <col min="6634" max="6634" width="16.44140625" style="1" customWidth="1"/>
    <col min="6635" max="6635" width="7.5546875" style="1" customWidth="1"/>
    <col min="6636" max="6637" width="12.33203125" style="1" customWidth="1"/>
    <col min="6638" max="6638" width="6.33203125" style="1" customWidth="1"/>
    <col min="6639" max="6639" width="5" style="1" customWidth="1"/>
    <col min="6640" max="6640" width="8.5546875" style="1" customWidth="1"/>
    <col min="6641" max="6641" width="7.109375" style="1" customWidth="1"/>
    <col min="6642" max="6643" width="12.33203125" style="1" customWidth="1"/>
    <col min="6644" max="6644" width="6.33203125" style="1" customWidth="1"/>
    <col min="6645" max="6645" width="4" style="1" customWidth="1"/>
    <col min="6646" max="6646" width="13.33203125" style="1" customWidth="1"/>
    <col min="6647" max="6647" width="7.5546875" style="1" customWidth="1"/>
    <col min="6648" max="6649" width="12.33203125" style="1" customWidth="1"/>
    <col min="6650" max="6650" width="6.33203125" style="1" customWidth="1"/>
    <col min="6651" max="6651" width="6.5546875" style="1" customWidth="1"/>
    <col min="6652" max="6652" width="7.109375" style="1" customWidth="1"/>
    <col min="6653" max="6653" width="6.5546875" style="1" customWidth="1"/>
    <col min="6654" max="6654" width="7.109375" style="1" customWidth="1"/>
    <col min="6655" max="6656" width="12.33203125" style="1" customWidth="1"/>
    <col min="6657" max="6657" width="6.33203125" style="1" customWidth="1"/>
    <col min="6658" max="6658" width="4" style="1" customWidth="1"/>
    <col min="6659" max="6659" width="10.109375" style="1" customWidth="1"/>
    <col min="6660" max="6660" width="6.33203125" style="1" customWidth="1"/>
    <col min="6661" max="6661" width="8.33203125" style="1" customWidth="1"/>
    <col min="6662" max="6662" width="7.6640625" style="1" customWidth="1"/>
    <col min="6663" max="6663" width="8.33203125" style="1" customWidth="1"/>
    <col min="6664" max="6664" width="8.5546875" style="1" customWidth="1"/>
    <col min="6665" max="6665" width="7.5546875" style="1" customWidth="1"/>
    <col min="6666" max="6667" width="12.33203125" style="1" bestFit="1" customWidth="1"/>
    <col min="6668" max="6668" width="6.33203125" style="1" customWidth="1"/>
    <col min="6669" max="6880" width="8.88671875" style="1"/>
    <col min="6881" max="6881" width="7" style="1" customWidth="1"/>
    <col min="6882" max="6882" width="8.5546875" style="1" customWidth="1"/>
    <col min="6883" max="6883" width="7.44140625" style="1" customWidth="1"/>
    <col min="6884" max="6884" width="14" style="1" customWidth="1"/>
    <col min="6885" max="6885" width="13.88671875" style="1" customWidth="1"/>
    <col min="6886" max="6886" width="5.44140625" style="1" customWidth="1"/>
    <col min="6887" max="6888" width="12.33203125" style="1" customWidth="1"/>
    <col min="6889" max="6889" width="6.33203125" style="1" customWidth="1"/>
    <col min="6890" max="6890" width="16.44140625" style="1" customWidth="1"/>
    <col min="6891" max="6891" width="7.5546875" style="1" customWidth="1"/>
    <col min="6892" max="6893" width="12.33203125" style="1" customWidth="1"/>
    <col min="6894" max="6894" width="6.33203125" style="1" customWidth="1"/>
    <col min="6895" max="6895" width="5" style="1" customWidth="1"/>
    <col min="6896" max="6896" width="8.5546875" style="1" customWidth="1"/>
    <col min="6897" max="6897" width="7.109375" style="1" customWidth="1"/>
    <col min="6898" max="6899" width="12.33203125" style="1" customWidth="1"/>
    <col min="6900" max="6900" width="6.33203125" style="1" customWidth="1"/>
    <col min="6901" max="6901" width="4" style="1" customWidth="1"/>
    <col min="6902" max="6902" width="13.33203125" style="1" customWidth="1"/>
    <col min="6903" max="6903" width="7.5546875" style="1" customWidth="1"/>
    <col min="6904" max="6905" width="12.33203125" style="1" customWidth="1"/>
    <col min="6906" max="6906" width="6.33203125" style="1" customWidth="1"/>
    <col min="6907" max="6907" width="6.5546875" style="1" customWidth="1"/>
    <col min="6908" max="6908" width="7.109375" style="1" customWidth="1"/>
    <col min="6909" max="6909" width="6.5546875" style="1" customWidth="1"/>
    <col min="6910" max="6910" width="7.109375" style="1" customWidth="1"/>
    <col min="6911" max="6912" width="12.33203125" style="1" customWidth="1"/>
    <col min="6913" max="6913" width="6.33203125" style="1" customWidth="1"/>
    <col min="6914" max="6914" width="4" style="1" customWidth="1"/>
    <col min="6915" max="6915" width="10.109375" style="1" customWidth="1"/>
    <col min="6916" max="6916" width="6.33203125" style="1" customWidth="1"/>
    <col min="6917" max="6917" width="8.33203125" style="1" customWidth="1"/>
    <col min="6918" max="6918" width="7.6640625" style="1" customWidth="1"/>
    <col min="6919" max="6919" width="8.33203125" style="1" customWidth="1"/>
    <col min="6920" max="6920" width="8.5546875" style="1" customWidth="1"/>
    <col min="6921" max="6921" width="7.5546875" style="1" customWidth="1"/>
    <col min="6922" max="6923" width="12.33203125" style="1" bestFit="1" customWidth="1"/>
    <col min="6924" max="6924" width="6.33203125" style="1" customWidth="1"/>
    <col min="6925" max="7136" width="8.88671875" style="1"/>
    <col min="7137" max="7137" width="7" style="1" customWidth="1"/>
    <col min="7138" max="7138" width="8.5546875" style="1" customWidth="1"/>
    <col min="7139" max="7139" width="7.44140625" style="1" customWidth="1"/>
    <col min="7140" max="7140" width="14" style="1" customWidth="1"/>
    <col min="7141" max="7141" width="13.88671875" style="1" customWidth="1"/>
    <col min="7142" max="7142" width="5.44140625" style="1" customWidth="1"/>
    <col min="7143" max="7144" width="12.33203125" style="1" customWidth="1"/>
    <col min="7145" max="7145" width="6.33203125" style="1" customWidth="1"/>
    <col min="7146" max="7146" width="16.44140625" style="1" customWidth="1"/>
    <col min="7147" max="7147" width="7.5546875" style="1" customWidth="1"/>
    <col min="7148" max="7149" width="12.33203125" style="1" customWidth="1"/>
    <col min="7150" max="7150" width="6.33203125" style="1" customWidth="1"/>
    <col min="7151" max="7151" width="5" style="1" customWidth="1"/>
    <col min="7152" max="7152" width="8.5546875" style="1" customWidth="1"/>
    <col min="7153" max="7153" width="7.109375" style="1" customWidth="1"/>
    <col min="7154" max="7155" width="12.33203125" style="1" customWidth="1"/>
    <col min="7156" max="7156" width="6.33203125" style="1" customWidth="1"/>
    <col min="7157" max="7157" width="4" style="1" customWidth="1"/>
    <col min="7158" max="7158" width="13.33203125" style="1" customWidth="1"/>
    <col min="7159" max="7159" width="7.5546875" style="1" customWidth="1"/>
    <col min="7160" max="7161" width="12.33203125" style="1" customWidth="1"/>
    <col min="7162" max="7162" width="6.33203125" style="1" customWidth="1"/>
    <col min="7163" max="7163" width="6.5546875" style="1" customWidth="1"/>
    <col min="7164" max="7164" width="7.109375" style="1" customWidth="1"/>
    <col min="7165" max="7165" width="6.5546875" style="1" customWidth="1"/>
    <col min="7166" max="7166" width="7.109375" style="1" customWidth="1"/>
    <col min="7167" max="7168" width="12.33203125" style="1" customWidth="1"/>
    <col min="7169" max="7169" width="6.33203125" style="1" customWidth="1"/>
    <col min="7170" max="7170" width="4" style="1" customWidth="1"/>
    <col min="7171" max="7171" width="10.109375" style="1" customWidth="1"/>
    <col min="7172" max="7172" width="6.33203125" style="1" customWidth="1"/>
    <col min="7173" max="7173" width="8.33203125" style="1" customWidth="1"/>
    <col min="7174" max="7174" width="7.6640625" style="1" customWidth="1"/>
    <col min="7175" max="7175" width="8.33203125" style="1" customWidth="1"/>
    <col min="7176" max="7176" width="8.5546875" style="1" customWidth="1"/>
    <col min="7177" max="7177" width="7.5546875" style="1" customWidth="1"/>
    <col min="7178" max="7179" width="12.33203125" style="1" bestFit="1" customWidth="1"/>
    <col min="7180" max="7180" width="6.33203125" style="1" customWidth="1"/>
    <col min="7181" max="7392" width="8.88671875" style="1"/>
    <col min="7393" max="7393" width="7" style="1" customWidth="1"/>
    <col min="7394" max="7394" width="8.5546875" style="1" customWidth="1"/>
    <col min="7395" max="7395" width="7.44140625" style="1" customWidth="1"/>
    <col min="7396" max="7396" width="14" style="1" customWidth="1"/>
    <col min="7397" max="7397" width="13.88671875" style="1" customWidth="1"/>
    <col min="7398" max="7398" width="5.44140625" style="1" customWidth="1"/>
    <col min="7399" max="7400" width="12.33203125" style="1" customWidth="1"/>
    <col min="7401" max="7401" width="6.33203125" style="1" customWidth="1"/>
    <col min="7402" max="7402" width="16.44140625" style="1" customWidth="1"/>
    <col min="7403" max="7403" width="7.5546875" style="1" customWidth="1"/>
    <col min="7404" max="7405" width="12.33203125" style="1" customWidth="1"/>
    <col min="7406" max="7406" width="6.33203125" style="1" customWidth="1"/>
    <col min="7407" max="7407" width="5" style="1" customWidth="1"/>
    <col min="7408" max="7408" width="8.5546875" style="1" customWidth="1"/>
    <col min="7409" max="7409" width="7.109375" style="1" customWidth="1"/>
    <col min="7410" max="7411" width="12.33203125" style="1" customWidth="1"/>
    <col min="7412" max="7412" width="6.33203125" style="1" customWidth="1"/>
    <col min="7413" max="7413" width="4" style="1" customWidth="1"/>
    <col min="7414" max="7414" width="13.33203125" style="1" customWidth="1"/>
    <col min="7415" max="7415" width="7.5546875" style="1" customWidth="1"/>
    <col min="7416" max="7417" width="12.33203125" style="1" customWidth="1"/>
    <col min="7418" max="7418" width="6.33203125" style="1" customWidth="1"/>
    <col min="7419" max="7419" width="6.5546875" style="1" customWidth="1"/>
    <col min="7420" max="7420" width="7.109375" style="1" customWidth="1"/>
    <col min="7421" max="7421" width="6.5546875" style="1" customWidth="1"/>
    <col min="7422" max="7422" width="7.109375" style="1" customWidth="1"/>
    <col min="7423" max="7424" width="12.33203125" style="1" customWidth="1"/>
    <col min="7425" max="7425" width="6.33203125" style="1" customWidth="1"/>
    <col min="7426" max="7426" width="4" style="1" customWidth="1"/>
    <col min="7427" max="7427" width="10.109375" style="1" customWidth="1"/>
    <col min="7428" max="7428" width="6.33203125" style="1" customWidth="1"/>
    <col min="7429" max="7429" width="8.33203125" style="1" customWidth="1"/>
    <col min="7430" max="7430" width="7.6640625" style="1" customWidth="1"/>
    <col min="7431" max="7431" width="8.33203125" style="1" customWidth="1"/>
    <col min="7432" max="7432" width="8.5546875" style="1" customWidth="1"/>
    <col min="7433" max="7433" width="7.5546875" style="1" customWidth="1"/>
    <col min="7434" max="7435" width="12.33203125" style="1" bestFit="1" customWidth="1"/>
    <col min="7436" max="7436" width="6.33203125" style="1" customWidth="1"/>
    <col min="7437" max="7648" width="8.88671875" style="1"/>
    <col min="7649" max="7649" width="7" style="1" customWidth="1"/>
    <col min="7650" max="7650" width="8.5546875" style="1" customWidth="1"/>
    <col min="7651" max="7651" width="7.44140625" style="1" customWidth="1"/>
    <col min="7652" max="7652" width="14" style="1" customWidth="1"/>
    <col min="7653" max="7653" width="13.88671875" style="1" customWidth="1"/>
    <col min="7654" max="7654" width="5.44140625" style="1" customWidth="1"/>
    <col min="7655" max="7656" width="12.33203125" style="1" customWidth="1"/>
    <col min="7657" max="7657" width="6.33203125" style="1" customWidth="1"/>
    <col min="7658" max="7658" width="16.44140625" style="1" customWidth="1"/>
    <col min="7659" max="7659" width="7.5546875" style="1" customWidth="1"/>
    <col min="7660" max="7661" width="12.33203125" style="1" customWidth="1"/>
    <col min="7662" max="7662" width="6.33203125" style="1" customWidth="1"/>
    <col min="7663" max="7663" width="5" style="1" customWidth="1"/>
    <col min="7664" max="7664" width="8.5546875" style="1" customWidth="1"/>
    <col min="7665" max="7665" width="7.109375" style="1" customWidth="1"/>
    <col min="7666" max="7667" width="12.33203125" style="1" customWidth="1"/>
    <col min="7668" max="7668" width="6.33203125" style="1" customWidth="1"/>
    <col min="7669" max="7669" width="4" style="1" customWidth="1"/>
    <col min="7670" max="7670" width="13.33203125" style="1" customWidth="1"/>
    <col min="7671" max="7671" width="7.5546875" style="1" customWidth="1"/>
    <col min="7672" max="7673" width="12.33203125" style="1" customWidth="1"/>
    <col min="7674" max="7674" width="6.33203125" style="1" customWidth="1"/>
    <col min="7675" max="7675" width="6.5546875" style="1" customWidth="1"/>
    <col min="7676" max="7676" width="7.109375" style="1" customWidth="1"/>
    <col min="7677" max="7677" width="6.5546875" style="1" customWidth="1"/>
    <col min="7678" max="7678" width="7.109375" style="1" customWidth="1"/>
    <col min="7679" max="7680" width="12.33203125" style="1" customWidth="1"/>
    <col min="7681" max="7681" width="6.33203125" style="1" customWidth="1"/>
    <col min="7682" max="7682" width="4" style="1" customWidth="1"/>
    <col min="7683" max="7683" width="10.109375" style="1" customWidth="1"/>
    <col min="7684" max="7684" width="6.33203125" style="1" customWidth="1"/>
    <col min="7685" max="7685" width="8.33203125" style="1" customWidth="1"/>
    <col min="7686" max="7686" width="7.6640625" style="1" customWidth="1"/>
    <col min="7687" max="7687" width="8.33203125" style="1" customWidth="1"/>
    <col min="7688" max="7688" width="8.5546875" style="1" customWidth="1"/>
    <col min="7689" max="7689" width="7.5546875" style="1" customWidth="1"/>
    <col min="7690" max="7691" width="12.33203125" style="1" bestFit="1" customWidth="1"/>
    <col min="7692" max="7692" width="6.33203125" style="1" customWidth="1"/>
    <col min="7693" max="7904" width="8.88671875" style="1"/>
    <col min="7905" max="7905" width="7" style="1" customWidth="1"/>
    <col min="7906" max="7906" width="8.5546875" style="1" customWidth="1"/>
    <col min="7907" max="7907" width="7.44140625" style="1" customWidth="1"/>
    <col min="7908" max="7908" width="14" style="1" customWidth="1"/>
    <col min="7909" max="7909" width="13.88671875" style="1" customWidth="1"/>
    <col min="7910" max="7910" width="5.44140625" style="1" customWidth="1"/>
    <col min="7911" max="7912" width="12.33203125" style="1" customWidth="1"/>
    <col min="7913" max="7913" width="6.33203125" style="1" customWidth="1"/>
    <col min="7914" max="7914" width="16.44140625" style="1" customWidth="1"/>
    <col min="7915" max="7915" width="7.5546875" style="1" customWidth="1"/>
    <col min="7916" max="7917" width="12.33203125" style="1" customWidth="1"/>
    <col min="7918" max="7918" width="6.33203125" style="1" customWidth="1"/>
    <col min="7919" max="7919" width="5" style="1" customWidth="1"/>
    <col min="7920" max="7920" width="8.5546875" style="1" customWidth="1"/>
    <col min="7921" max="7921" width="7.109375" style="1" customWidth="1"/>
    <col min="7922" max="7923" width="12.33203125" style="1" customWidth="1"/>
    <col min="7924" max="7924" width="6.33203125" style="1" customWidth="1"/>
    <col min="7925" max="7925" width="4" style="1" customWidth="1"/>
    <col min="7926" max="7926" width="13.33203125" style="1" customWidth="1"/>
    <col min="7927" max="7927" width="7.5546875" style="1" customWidth="1"/>
    <col min="7928" max="7929" width="12.33203125" style="1" customWidth="1"/>
    <col min="7930" max="7930" width="6.33203125" style="1" customWidth="1"/>
    <col min="7931" max="7931" width="6.5546875" style="1" customWidth="1"/>
    <col min="7932" max="7932" width="7.109375" style="1" customWidth="1"/>
    <col min="7933" max="7933" width="6.5546875" style="1" customWidth="1"/>
    <col min="7934" max="7934" width="7.109375" style="1" customWidth="1"/>
    <col min="7935" max="7936" width="12.33203125" style="1" customWidth="1"/>
    <col min="7937" max="7937" width="6.33203125" style="1" customWidth="1"/>
    <col min="7938" max="7938" width="4" style="1" customWidth="1"/>
    <col min="7939" max="7939" width="10.109375" style="1" customWidth="1"/>
    <col min="7940" max="7940" width="6.33203125" style="1" customWidth="1"/>
    <col min="7941" max="7941" width="8.33203125" style="1" customWidth="1"/>
    <col min="7942" max="7942" width="7.6640625" style="1" customWidth="1"/>
    <col min="7943" max="7943" width="8.33203125" style="1" customWidth="1"/>
    <col min="7944" max="7944" width="8.5546875" style="1" customWidth="1"/>
    <col min="7945" max="7945" width="7.5546875" style="1" customWidth="1"/>
    <col min="7946" max="7947" width="12.33203125" style="1" bestFit="1" customWidth="1"/>
    <col min="7948" max="7948" width="6.33203125" style="1" customWidth="1"/>
    <col min="7949" max="8160" width="8.88671875" style="1"/>
    <col min="8161" max="8161" width="7" style="1" customWidth="1"/>
    <col min="8162" max="8162" width="8.5546875" style="1" customWidth="1"/>
    <col min="8163" max="8163" width="7.44140625" style="1" customWidth="1"/>
    <col min="8164" max="8164" width="14" style="1" customWidth="1"/>
    <col min="8165" max="8165" width="13.88671875" style="1" customWidth="1"/>
    <col min="8166" max="8166" width="5.44140625" style="1" customWidth="1"/>
    <col min="8167" max="8168" width="12.33203125" style="1" customWidth="1"/>
    <col min="8169" max="8169" width="6.33203125" style="1" customWidth="1"/>
    <col min="8170" max="8170" width="16.44140625" style="1" customWidth="1"/>
    <col min="8171" max="8171" width="7.5546875" style="1" customWidth="1"/>
    <col min="8172" max="8173" width="12.33203125" style="1" customWidth="1"/>
    <col min="8174" max="8174" width="6.33203125" style="1" customWidth="1"/>
    <col min="8175" max="8175" width="5" style="1" customWidth="1"/>
    <col min="8176" max="8176" width="8.5546875" style="1" customWidth="1"/>
    <col min="8177" max="8177" width="7.109375" style="1" customWidth="1"/>
    <col min="8178" max="8179" width="12.33203125" style="1" customWidth="1"/>
    <col min="8180" max="8180" width="6.33203125" style="1" customWidth="1"/>
    <col min="8181" max="8181" width="4" style="1" customWidth="1"/>
    <col min="8182" max="8182" width="13.33203125" style="1" customWidth="1"/>
    <col min="8183" max="8183" width="7.5546875" style="1" customWidth="1"/>
    <col min="8184" max="8185" width="12.33203125" style="1" customWidth="1"/>
    <col min="8186" max="8186" width="6.33203125" style="1" customWidth="1"/>
    <col min="8187" max="8187" width="6.5546875" style="1" customWidth="1"/>
    <col min="8188" max="8188" width="7.109375" style="1" customWidth="1"/>
    <col min="8189" max="8189" width="6.5546875" style="1" customWidth="1"/>
    <col min="8190" max="8190" width="7.109375" style="1" customWidth="1"/>
    <col min="8191" max="8192" width="12.33203125" style="1" customWidth="1"/>
    <col min="8193" max="8193" width="6.33203125" style="1" customWidth="1"/>
    <col min="8194" max="8194" width="4" style="1" customWidth="1"/>
    <col min="8195" max="8195" width="10.109375" style="1" customWidth="1"/>
    <col min="8196" max="8196" width="6.33203125" style="1" customWidth="1"/>
    <col min="8197" max="8197" width="8.33203125" style="1" customWidth="1"/>
    <col min="8198" max="8198" width="7.6640625" style="1" customWidth="1"/>
    <col min="8199" max="8199" width="8.33203125" style="1" customWidth="1"/>
    <col min="8200" max="8200" width="8.5546875" style="1" customWidth="1"/>
    <col min="8201" max="8201" width="7.5546875" style="1" customWidth="1"/>
    <col min="8202" max="8203" width="12.33203125" style="1" bestFit="1" customWidth="1"/>
    <col min="8204" max="8204" width="6.33203125" style="1" customWidth="1"/>
    <col min="8205" max="8416" width="8.88671875" style="1"/>
    <col min="8417" max="8417" width="7" style="1" customWidth="1"/>
    <col min="8418" max="8418" width="8.5546875" style="1" customWidth="1"/>
    <col min="8419" max="8419" width="7.44140625" style="1" customWidth="1"/>
    <col min="8420" max="8420" width="14" style="1" customWidth="1"/>
    <col min="8421" max="8421" width="13.88671875" style="1" customWidth="1"/>
    <col min="8422" max="8422" width="5.44140625" style="1" customWidth="1"/>
    <col min="8423" max="8424" width="12.33203125" style="1" customWidth="1"/>
    <col min="8425" max="8425" width="6.33203125" style="1" customWidth="1"/>
    <col min="8426" max="8426" width="16.44140625" style="1" customWidth="1"/>
    <col min="8427" max="8427" width="7.5546875" style="1" customWidth="1"/>
    <col min="8428" max="8429" width="12.33203125" style="1" customWidth="1"/>
    <col min="8430" max="8430" width="6.33203125" style="1" customWidth="1"/>
    <col min="8431" max="8431" width="5" style="1" customWidth="1"/>
    <col min="8432" max="8432" width="8.5546875" style="1" customWidth="1"/>
    <col min="8433" max="8433" width="7.109375" style="1" customWidth="1"/>
    <col min="8434" max="8435" width="12.33203125" style="1" customWidth="1"/>
    <col min="8436" max="8436" width="6.33203125" style="1" customWidth="1"/>
    <col min="8437" max="8437" width="4" style="1" customWidth="1"/>
    <col min="8438" max="8438" width="13.33203125" style="1" customWidth="1"/>
    <col min="8439" max="8439" width="7.5546875" style="1" customWidth="1"/>
    <col min="8440" max="8441" width="12.33203125" style="1" customWidth="1"/>
    <col min="8442" max="8442" width="6.33203125" style="1" customWidth="1"/>
    <col min="8443" max="8443" width="6.5546875" style="1" customWidth="1"/>
    <col min="8444" max="8444" width="7.109375" style="1" customWidth="1"/>
    <col min="8445" max="8445" width="6.5546875" style="1" customWidth="1"/>
    <col min="8446" max="8446" width="7.109375" style="1" customWidth="1"/>
    <col min="8447" max="8448" width="12.33203125" style="1" customWidth="1"/>
    <col min="8449" max="8449" width="6.33203125" style="1" customWidth="1"/>
    <col min="8450" max="8450" width="4" style="1" customWidth="1"/>
    <col min="8451" max="8451" width="10.109375" style="1" customWidth="1"/>
    <col min="8452" max="8452" width="6.33203125" style="1" customWidth="1"/>
    <col min="8453" max="8453" width="8.33203125" style="1" customWidth="1"/>
    <col min="8454" max="8454" width="7.6640625" style="1" customWidth="1"/>
    <col min="8455" max="8455" width="8.33203125" style="1" customWidth="1"/>
    <col min="8456" max="8456" width="8.5546875" style="1" customWidth="1"/>
    <col min="8457" max="8457" width="7.5546875" style="1" customWidth="1"/>
    <col min="8458" max="8459" width="12.33203125" style="1" bestFit="1" customWidth="1"/>
    <col min="8460" max="8460" width="6.33203125" style="1" customWidth="1"/>
    <col min="8461" max="8672" width="8.88671875" style="1"/>
    <col min="8673" max="8673" width="7" style="1" customWidth="1"/>
    <col min="8674" max="8674" width="8.5546875" style="1" customWidth="1"/>
    <col min="8675" max="8675" width="7.44140625" style="1" customWidth="1"/>
    <col min="8676" max="8676" width="14" style="1" customWidth="1"/>
    <col min="8677" max="8677" width="13.88671875" style="1" customWidth="1"/>
    <col min="8678" max="8678" width="5.44140625" style="1" customWidth="1"/>
    <col min="8679" max="8680" width="12.33203125" style="1" customWidth="1"/>
    <col min="8681" max="8681" width="6.33203125" style="1" customWidth="1"/>
    <col min="8682" max="8682" width="16.44140625" style="1" customWidth="1"/>
    <col min="8683" max="8683" width="7.5546875" style="1" customWidth="1"/>
    <col min="8684" max="8685" width="12.33203125" style="1" customWidth="1"/>
    <col min="8686" max="8686" width="6.33203125" style="1" customWidth="1"/>
    <col min="8687" max="8687" width="5" style="1" customWidth="1"/>
    <col min="8688" max="8688" width="8.5546875" style="1" customWidth="1"/>
    <col min="8689" max="8689" width="7.109375" style="1" customWidth="1"/>
    <col min="8690" max="8691" width="12.33203125" style="1" customWidth="1"/>
    <col min="8692" max="8692" width="6.33203125" style="1" customWidth="1"/>
    <col min="8693" max="8693" width="4" style="1" customWidth="1"/>
    <col min="8694" max="8694" width="13.33203125" style="1" customWidth="1"/>
    <col min="8695" max="8695" width="7.5546875" style="1" customWidth="1"/>
    <col min="8696" max="8697" width="12.33203125" style="1" customWidth="1"/>
    <col min="8698" max="8698" width="6.33203125" style="1" customWidth="1"/>
    <col min="8699" max="8699" width="6.5546875" style="1" customWidth="1"/>
    <col min="8700" max="8700" width="7.109375" style="1" customWidth="1"/>
    <col min="8701" max="8701" width="6.5546875" style="1" customWidth="1"/>
    <col min="8702" max="8702" width="7.109375" style="1" customWidth="1"/>
    <col min="8703" max="8704" width="12.33203125" style="1" customWidth="1"/>
    <col min="8705" max="8705" width="6.33203125" style="1" customWidth="1"/>
    <col min="8706" max="8706" width="4" style="1" customWidth="1"/>
    <col min="8707" max="8707" width="10.109375" style="1" customWidth="1"/>
    <col min="8708" max="8708" width="6.33203125" style="1" customWidth="1"/>
    <col min="8709" max="8709" width="8.33203125" style="1" customWidth="1"/>
    <col min="8710" max="8710" width="7.6640625" style="1" customWidth="1"/>
    <col min="8711" max="8711" width="8.33203125" style="1" customWidth="1"/>
    <col min="8712" max="8712" width="8.5546875" style="1" customWidth="1"/>
    <col min="8713" max="8713" width="7.5546875" style="1" customWidth="1"/>
    <col min="8714" max="8715" width="12.33203125" style="1" bestFit="1" customWidth="1"/>
    <col min="8716" max="8716" width="6.33203125" style="1" customWidth="1"/>
    <col min="8717" max="8928" width="8.88671875" style="1"/>
    <col min="8929" max="8929" width="7" style="1" customWidth="1"/>
    <col min="8930" max="8930" width="8.5546875" style="1" customWidth="1"/>
    <col min="8931" max="8931" width="7.44140625" style="1" customWidth="1"/>
    <col min="8932" max="8932" width="14" style="1" customWidth="1"/>
    <col min="8933" max="8933" width="13.88671875" style="1" customWidth="1"/>
    <col min="8934" max="8934" width="5.44140625" style="1" customWidth="1"/>
    <col min="8935" max="8936" width="12.33203125" style="1" customWidth="1"/>
    <col min="8937" max="8937" width="6.33203125" style="1" customWidth="1"/>
    <col min="8938" max="8938" width="16.44140625" style="1" customWidth="1"/>
    <col min="8939" max="8939" width="7.5546875" style="1" customWidth="1"/>
    <col min="8940" max="8941" width="12.33203125" style="1" customWidth="1"/>
    <col min="8942" max="8942" width="6.33203125" style="1" customWidth="1"/>
    <col min="8943" max="8943" width="5" style="1" customWidth="1"/>
    <col min="8944" max="8944" width="8.5546875" style="1" customWidth="1"/>
    <col min="8945" max="8945" width="7.109375" style="1" customWidth="1"/>
    <col min="8946" max="8947" width="12.33203125" style="1" customWidth="1"/>
    <col min="8948" max="8948" width="6.33203125" style="1" customWidth="1"/>
    <col min="8949" max="8949" width="4" style="1" customWidth="1"/>
    <col min="8950" max="8950" width="13.33203125" style="1" customWidth="1"/>
    <col min="8951" max="8951" width="7.5546875" style="1" customWidth="1"/>
    <col min="8952" max="8953" width="12.33203125" style="1" customWidth="1"/>
    <col min="8954" max="8954" width="6.33203125" style="1" customWidth="1"/>
    <col min="8955" max="8955" width="6.5546875" style="1" customWidth="1"/>
    <col min="8956" max="8956" width="7.109375" style="1" customWidth="1"/>
    <col min="8957" max="8957" width="6.5546875" style="1" customWidth="1"/>
    <col min="8958" max="8958" width="7.109375" style="1" customWidth="1"/>
    <col min="8959" max="8960" width="12.33203125" style="1" customWidth="1"/>
    <col min="8961" max="8961" width="6.33203125" style="1" customWidth="1"/>
    <col min="8962" max="8962" width="4" style="1" customWidth="1"/>
    <col min="8963" max="8963" width="10.109375" style="1" customWidth="1"/>
    <col min="8964" max="8964" width="6.33203125" style="1" customWidth="1"/>
    <col min="8965" max="8965" width="8.33203125" style="1" customWidth="1"/>
    <col min="8966" max="8966" width="7.6640625" style="1" customWidth="1"/>
    <col min="8967" max="8967" width="8.33203125" style="1" customWidth="1"/>
    <col min="8968" max="8968" width="8.5546875" style="1" customWidth="1"/>
    <col min="8969" max="8969" width="7.5546875" style="1" customWidth="1"/>
    <col min="8970" max="8971" width="12.33203125" style="1" bestFit="1" customWidth="1"/>
    <col min="8972" max="8972" width="6.33203125" style="1" customWidth="1"/>
    <col min="8973" max="9184" width="8.88671875" style="1"/>
    <col min="9185" max="9185" width="7" style="1" customWidth="1"/>
    <col min="9186" max="9186" width="8.5546875" style="1" customWidth="1"/>
    <col min="9187" max="9187" width="7.44140625" style="1" customWidth="1"/>
    <col min="9188" max="9188" width="14" style="1" customWidth="1"/>
    <col min="9189" max="9189" width="13.88671875" style="1" customWidth="1"/>
    <col min="9190" max="9190" width="5.44140625" style="1" customWidth="1"/>
    <col min="9191" max="9192" width="12.33203125" style="1" customWidth="1"/>
    <col min="9193" max="9193" width="6.33203125" style="1" customWidth="1"/>
    <col min="9194" max="9194" width="16.44140625" style="1" customWidth="1"/>
    <col min="9195" max="9195" width="7.5546875" style="1" customWidth="1"/>
    <col min="9196" max="9197" width="12.33203125" style="1" customWidth="1"/>
    <col min="9198" max="9198" width="6.33203125" style="1" customWidth="1"/>
    <col min="9199" max="9199" width="5" style="1" customWidth="1"/>
    <col min="9200" max="9200" width="8.5546875" style="1" customWidth="1"/>
    <col min="9201" max="9201" width="7.109375" style="1" customWidth="1"/>
    <col min="9202" max="9203" width="12.33203125" style="1" customWidth="1"/>
    <col min="9204" max="9204" width="6.33203125" style="1" customWidth="1"/>
    <col min="9205" max="9205" width="4" style="1" customWidth="1"/>
    <col min="9206" max="9206" width="13.33203125" style="1" customWidth="1"/>
    <col min="9207" max="9207" width="7.5546875" style="1" customWidth="1"/>
    <col min="9208" max="9209" width="12.33203125" style="1" customWidth="1"/>
    <col min="9210" max="9210" width="6.33203125" style="1" customWidth="1"/>
    <col min="9211" max="9211" width="6.5546875" style="1" customWidth="1"/>
    <col min="9212" max="9212" width="7.109375" style="1" customWidth="1"/>
    <col min="9213" max="9213" width="6.5546875" style="1" customWidth="1"/>
    <col min="9214" max="9214" width="7.109375" style="1" customWidth="1"/>
    <col min="9215" max="9216" width="12.33203125" style="1" customWidth="1"/>
    <col min="9217" max="9217" width="6.33203125" style="1" customWidth="1"/>
    <col min="9218" max="9218" width="4" style="1" customWidth="1"/>
    <col min="9219" max="9219" width="10.109375" style="1" customWidth="1"/>
    <col min="9220" max="9220" width="6.33203125" style="1" customWidth="1"/>
    <col min="9221" max="9221" width="8.33203125" style="1" customWidth="1"/>
    <col min="9222" max="9222" width="7.6640625" style="1" customWidth="1"/>
    <col min="9223" max="9223" width="8.33203125" style="1" customWidth="1"/>
    <col min="9224" max="9224" width="8.5546875" style="1" customWidth="1"/>
    <col min="9225" max="9225" width="7.5546875" style="1" customWidth="1"/>
    <col min="9226" max="9227" width="12.33203125" style="1" bestFit="1" customWidth="1"/>
    <col min="9228" max="9228" width="6.33203125" style="1" customWidth="1"/>
    <col min="9229" max="9440" width="8.88671875" style="1"/>
    <col min="9441" max="9441" width="7" style="1" customWidth="1"/>
    <col min="9442" max="9442" width="8.5546875" style="1" customWidth="1"/>
    <col min="9443" max="9443" width="7.44140625" style="1" customWidth="1"/>
    <col min="9444" max="9444" width="14" style="1" customWidth="1"/>
    <col min="9445" max="9445" width="13.88671875" style="1" customWidth="1"/>
    <col min="9446" max="9446" width="5.44140625" style="1" customWidth="1"/>
    <col min="9447" max="9448" width="12.33203125" style="1" customWidth="1"/>
    <col min="9449" max="9449" width="6.33203125" style="1" customWidth="1"/>
    <col min="9450" max="9450" width="16.44140625" style="1" customWidth="1"/>
    <col min="9451" max="9451" width="7.5546875" style="1" customWidth="1"/>
    <col min="9452" max="9453" width="12.33203125" style="1" customWidth="1"/>
    <col min="9454" max="9454" width="6.33203125" style="1" customWidth="1"/>
    <col min="9455" max="9455" width="5" style="1" customWidth="1"/>
    <col min="9456" max="9456" width="8.5546875" style="1" customWidth="1"/>
    <col min="9457" max="9457" width="7.109375" style="1" customWidth="1"/>
    <col min="9458" max="9459" width="12.33203125" style="1" customWidth="1"/>
    <col min="9460" max="9460" width="6.33203125" style="1" customWidth="1"/>
    <col min="9461" max="9461" width="4" style="1" customWidth="1"/>
    <col min="9462" max="9462" width="13.33203125" style="1" customWidth="1"/>
    <col min="9463" max="9463" width="7.5546875" style="1" customWidth="1"/>
    <col min="9464" max="9465" width="12.33203125" style="1" customWidth="1"/>
    <col min="9466" max="9466" width="6.33203125" style="1" customWidth="1"/>
    <col min="9467" max="9467" width="6.5546875" style="1" customWidth="1"/>
    <col min="9468" max="9468" width="7.109375" style="1" customWidth="1"/>
    <col min="9469" max="9469" width="6.5546875" style="1" customWidth="1"/>
    <col min="9470" max="9470" width="7.109375" style="1" customWidth="1"/>
    <col min="9471" max="9472" width="12.33203125" style="1" customWidth="1"/>
    <col min="9473" max="9473" width="6.33203125" style="1" customWidth="1"/>
    <col min="9474" max="9474" width="4" style="1" customWidth="1"/>
    <col min="9475" max="9475" width="10.109375" style="1" customWidth="1"/>
    <col min="9476" max="9476" width="6.33203125" style="1" customWidth="1"/>
    <col min="9477" max="9477" width="8.33203125" style="1" customWidth="1"/>
    <col min="9478" max="9478" width="7.6640625" style="1" customWidth="1"/>
    <col min="9479" max="9479" width="8.33203125" style="1" customWidth="1"/>
    <col min="9480" max="9480" width="8.5546875" style="1" customWidth="1"/>
    <col min="9481" max="9481" width="7.5546875" style="1" customWidth="1"/>
    <col min="9482" max="9483" width="12.33203125" style="1" bestFit="1" customWidth="1"/>
    <col min="9484" max="9484" width="6.33203125" style="1" customWidth="1"/>
    <col min="9485" max="9696" width="8.88671875" style="1"/>
    <col min="9697" max="9697" width="7" style="1" customWidth="1"/>
    <col min="9698" max="9698" width="8.5546875" style="1" customWidth="1"/>
    <col min="9699" max="9699" width="7.44140625" style="1" customWidth="1"/>
    <col min="9700" max="9700" width="14" style="1" customWidth="1"/>
    <col min="9701" max="9701" width="13.88671875" style="1" customWidth="1"/>
    <col min="9702" max="9702" width="5.44140625" style="1" customWidth="1"/>
    <col min="9703" max="9704" width="12.33203125" style="1" customWidth="1"/>
    <col min="9705" max="9705" width="6.33203125" style="1" customWidth="1"/>
    <col min="9706" max="9706" width="16.44140625" style="1" customWidth="1"/>
    <col min="9707" max="9707" width="7.5546875" style="1" customWidth="1"/>
    <col min="9708" max="9709" width="12.33203125" style="1" customWidth="1"/>
    <col min="9710" max="9710" width="6.33203125" style="1" customWidth="1"/>
    <col min="9711" max="9711" width="5" style="1" customWidth="1"/>
    <col min="9712" max="9712" width="8.5546875" style="1" customWidth="1"/>
    <col min="9713" max="9713" width="7.109375" style="1" customWidth="1"/>
    <col min="9714" max="9715" width="12.33203125" style="1" customWidth="1"/>
    <col min="9716" max="9716" width="6.33203125" style="1" customWidth="1"/>
    <col min="9717" max="9717" width="4" style="1" customWidth="1"/>
    <col min="9718" max="9718" width="13.33203125" style="1" customWidth="1"/>
    <col min="9719" max="9719" width="7.5546875" style="1" customWidth="1"/>
    <col min="9720" max="9721" width="12.33203125" style="1" customWidth="1"/>
    <col min="9722" max="9722" width="6.33203125" style="1" customWidth="1"/>
    <col min="9723" max="9723" width="6.5546875" style="1" customWidth="1"/>
    <col min="9724" max="9724" width="7.109375" style="1" customWidth="1"/>
    <col min="9725" max="9725" width="6.5546875" style="1" customWidth="1"/>
    <col min="9726" max="9726" width="7.109375" style="1" customWidth="1"/>
    <col min="9727" max="9728" width="12.33203125" style="1" customWidth="1"/>
    <col min="9729" max="9729" width="6.33203125" style="1" customWidth="1"/>
    <col min="9730" max="9730" width="4" style="1" customWidth="1"/>
    <col min="9731" max="9731" width="10.109375" style="1" customWidth="1"/>
    <col min="9732" max="9732" width="6.33203125" style="1" customWidth="1"/>
    <col min="9733" max="9733" width="8.33203125" style="1" customWidth="1"/>
    <col min="9734" max="9734" width="7.6640625" style="1" customWidth="1"/>
    <col min="9735" max="9735" width="8.33203125" style="1" customWidth="1"/>
    <col min="9736" max="9736" width="8.5546875" style="1" customWidth="1"/>
    <col min="9737" max="9737" width="7.5546875" style="1" customWidth="1"/>
    <col min="9738" max="9739" width="12.33203125" style="1" bestFit="1" customWidth="1"/>
    <col min="9740" max="9740" width="6.33203125" style="1" customWidth="1"/>
    <col min="9741" max="9952" width="8.88671875" style="1"/>
    <col min="9953" max="9953" width="7" style="1" customWidth="1"/>
    <col min="9954" max="9954" width="8.5546875" style="1" customWidth="1"/>
    <col min="9955" max="9955" width="7.44140625" style="1" customWidth="1"/>
    <col min="9956" max="9956" width="14" style="1" customWidth="1"/>
    <col min="9957" max="9957" width="13.88671875" style="1" customWidth="1"/>
    <col min="9958" max="9958" width="5.44140625" style="1" customWidth="1"/>
    <col min="9959" max="9960" width="12.33203125" style="1" customWidth="1"/>
    <col min="9961" max="9961" width="6.33203125" style="1" customWidth="1"/>
    <col min="9962" max="9962" width="16.44140625" style="1" customWidth="1"/>
    <col min="9963" max="9963" width="7.5546875" style="1" customWidth="1"/>
    <col min="9964" max="9965" width="12.33203125" style="1" customWidth="1"/>
    <col min="9966" max="9966" width="6.33203125" style="1" customWidth="1"/>
    <col min="9967" max="9967" width="5" style="1" customWidth="1"/>
    <col min="9968" max="9968" width="8.5546875" style="1" customWidth="1"/>
    <col min="9969" max="9969" width="7.109375" style="1" customWidth="1"/>
    <col min="9970" max="9971" width="12.33203125" style="1" customWidth="1"/>
    <col min="9972" max="9972" width="6.33203125" style="1" customWidth="1"/>
    <col min="9973" max="9973" width="4" style="1" customWidth="1"/>
    <col min="9974" max="9974" width="13.33203125" style="1" customWidth="1"/>
    <col min="9975" max="9975" width="7.5546875" style="1" customWidth="1"/>
    <col min="9976" max="9977" width="12.33203125" style="1" customWidth="1"/>
    <col min="9978" max="9978" width="6.33203125" style="1" customWidth="1"/>
    <col min="9979" max="9979" width="6.5546875" style="1" customWidth="1"/>
    <col min="9980" max="9980" width="7.109375" style="1" customWidth="1"/>
    <col min="9981" max="9981" width="6.5546875" style="1" customWidth="1"/>
    <col min="9982" max="9982" width="7.109375" style="1" customWidth="1"/>
    <col min="9983" max="9984" width="12.33203125" style="1" customWidth="1"/>
    <col min="9985" max="9985" width="6.33203125" style="1" customWidth="1"/>
    <col min="9986" max="9986" width="4" style="1" customWidth="1"/>
    <col min="9987" max="9987" width="10.109375" style="1" customWidth="1"/>
    <col min="9988" max="9988" width="6.33203125" style="1" customWidth="1"/>
    <col min="9989" max="9989" width="8.33203125" style="1" customWidth="1"/>
    <col min="9990" max="9990" width="7.6640625" style="1" customWidth="1"/>
    <col min="9991" max="9991" width="8.33203125" style="1" customWidth="1"/>
    <col min="9992" max="9992" width="8.5546875" style="1" customWidth="1"/>
    <col min="9993" max="9993" width="7.5546875" style="1" customWidth="1"/>
    <col min="9994" max="9995" width="12.33203125" style="1" bestFit="1" customWidth="1"/>
    <col min="9996" max="9996" width="6.33203125" style="1" customWidth="1"/>
    <col min="9997" max="10208" width="8.88671875" style="1"/>
    <col min="10209" max="10209" width="7" style="1" customWidth="1"/>
    <col min="10210" max="10210" width="8.5546875" style="1" customWidth="1"/>
    <col min="10211" max="10211" width="7.44140625" style="1" customWidth="1"/>
    <col min="10212" max="10212" width="14" style="1" customWidth="1"/>
    <col min="10213" max="10213" width="13.88671875" style="1" customWidth="1"/>
    <col min="10214" max="10214" width="5.44140625" style="1" customWidth="1"/>
    <col min="10215" max="10216" width="12.33203125" style="1" customWidth="1"/>
    <col min="10217" max="10217" width="6.33203125" style="1" customWidth="1"/>
    <col min="10218" max="10218" width="16.44140625" style="1" customWidth="1"/>
    <col min="10219" max="10219" width="7.5546875" style="1" customWidth="1"/>
    <col min="10220" max="10221" width="12.33203125" style="1" customWidth="1"/>
    <col min="10222" max="10222" width="6.33203125" style="1" customWidth="1"/>
    <col min="10223" max="10223" width="5" style="1" customWidth="1"/>
    <col min="10224" max="10224" width="8.5546875" style="1" customWidth="1"/>
    <col min="10225" max="10225" width="7.109375" style="1" customWidth="1"/>
    <col min="10226" max="10227" width="12.33203125" style="1" customWidth="1"/>
    <col min="10228" max="10228" width="6.33203125" style="1" customWidth="1"/>
    <col min="10229" max="10229" width="4" style="1" customWidth="1"/>
    <col min="10230" max="10230" width="13.33203125" style="1" customWidth="1"/>
    <col min="10231" max="10231" width="7.5546875" style="1" customWidth="1"/>
    <col min="10232" max="10233" width="12.33203125" style="1" customWidth="1"/>
    <col min="10234" max="10234" width="6.33203125" style="1" customWidth="1"/>
    <col min="10235" max="10235" width="6.5546875" style="1" customWidth="1"/>
    <col min="10236" max="10236" width="7.109375" style="1" customWidth="1"/>
    <col min="10237" max="10237" width="6.5546875" style="1" customWidth="1"/>
    <col min="10238" max="10238" width="7.109375" style="1" customWidth="1"/>
    <col min="10239" max="10240" width="12.33203125" style="1" customWidth="1"/>
    <col min="10241" max="10241" width="6.33203125" style="1" customWidth="1"/>
    <col min="10242" max="10242" width="4" style="1" customWidth="1"/>
    <col min="10243" max="10243" width="10.109375" style="1" customWidth="1"/>
    <col min="10244" max="10244" width="6.33203125" style="1" customWidth="1"/>
    <col min="10245" max="10245" width="8.33203125" style="1" customWidth="1"/>
    <col min="10246" max="10246" width="7.6640625" style="1" customWidth="1"/>
    <col min="10247" max="10247" width="8.33203125" style="1" customWidth="1"/>
    <col min="10248" max="10248" width="8.5546875" style="1" customWidth="1"/>
    <col min="10249" max="10249" width="7.5546875" style="1" customWidth="1"/>
    <col min="10250" max="10251" width="12.33203125" style="1" bestFit="1" customWidth="1"/>
    <col min="10252" max="10252" width="6.33203125" style="1" customWidth="1"/>
    <col min="10253" max="10464" width="8.88671875" style="1"/>
    <col min="10465" max="10465" width="7" style="1" customWidth="1"/>
    <col min="10466" max="10466" width="8.5546875" style="1" customWidth="1"/>
    <col min="10467" max="10467" width="7.44140625" style="1" customWidth="1"/>
    <col min="10468" max="10468" width="14" style="1" customWidth="1"/>
    <col min="10469" max="10469" width="13.88671875" style="1" customWidth="1"/>
    <col min="10470" max="10470" width="5.44140625" style="1" customWidth="1"/>
    <col min="10471" max="10472" width="12.33203125" style="1" customWidth="1"/>
    <col min="10473" max="10473" width="6.33203125" style="1" customWidth="1"/>
    <col min="10474" max="10474" width="16.44140625" style="1" customWidth="1"/>
    <col min="10475" max="10475" width="7.5546875" style="1" customWidth="1"/>
    <col min="10476" max="10477" width="12.33203125" style="1" customWidth="1"/>
    <col min="10478" max="10478" width="6.33203125" style="1" customWidth="1"/>
    <col min="10479" max="10479" width="5" style="1" customWidth="1"/>
    <col min="10480" max="10480" width="8.5546875" style="1" customWidth="1"/>
    <col min="10481" max="10481" width="7.109375" style="1" customWidth="1"/>
    <col min="10482" max="10483" width="12.33203125" style="1" customWidth="1"/>
    <col min="10484" max="10484" width="6.33203125" style="1" customWidth="1"/>
    <col min="10485" max="10485" width="4" style="1" customWidth="1"/>
    <col min="10486" max="10486" width="13.33203125" style="1" customWidth="1"/>
    <col min="10487" max="10487" width="7.5546875" style="1" customWidth="1"/>
    <col min="10488" max="10489" width="12.33203125" style="1" customWidth="1"/>
    <col min="10490" max="10490" width="6.33203125" style="1" customWidth="1"/>
    <col min="10491" max="10491" width="6.5546875" style="1" customWidth="1"/>
    <col min="10492" max="10492" width="7.109375" style="1" customWidth="1"/>
    <col min="10493" max="10493" width="6.5546875" style="1" customWidth="1"/>
    <col min="10494" max="10494" width="7.109375" style="1" customWidth="1"/>
    <col min="10495" max="10496" width="12.33203125" style="1" customWidth="1"/>
    <col min="10497" max="10497" width="6.33203125" style="1" customWidth="1"/>
    <col min="10498" max="10498" width="4" style="1" customWidth="1"/>
    <col min="10499" max="10499" width="10.109375" style="1" customWidth="1"/>
    <col min="10500" max="10500" width="6.33203125" style="1" customWidth="1"/>
    <col min="10501" max="10501" width="8.33203125" style="1" customWidth="1"/>
    <col min="10502" max="10502" width="7.6640625" style="1" customWidth="1"/>
    <col min="10503" max="10503" width="8.33203125" style="1" customWidth="1"/>
    <col min="10504" max="10504" width="8.5546875" style="1" customWidth="1"/>
    <col min="10505" max="10505" width="7.5546875" style="1" customWidth="1"/>
    <col min="10506" max="10507" width="12.33203125" style="1" bestFit="1" customWidth="1"/>
    <col min="10508" max="10508" width="6.33203125" style="1" customWidth="1"/>
    <col min="10509" max="10720" width="8.88671875" style="1"/>
    <col min="10721" max="10721" width="7" style="1" customWidth="1"/>
    <col min="10722" max="10722" width="8.5546875" style="1" customWidth="1"/>
    <col min="10723" max="10723" width="7.44140625" style="1" customWidth="1"/>
    <col min="10724" max="10724" width="14" style="1" customWidth="1"/>
    <col min="10725" max="10725" width="13.88671875" style="1" customWidth="1"/>
    <col min="10726" max="10726" width="5.44140625" style="1" customWidth="1"/>
    <col min="10727" max="10728" width="12.33203125" style="1" customWidth="1"/>
    <col min="10729" max="10729" width="6.33203125" style="1" customWidth="1"/>
    <col min="10730" max="10730" width="16.44140625" style="1" customWidth="1"/>
    <col min="10731" max="10731" width="7.5546875" style="1" customWidth="1"/>
    <col min="10732" max="10733" width="12.33203125" style="1" customWidth="1"/>
    <col min="10734" max="10734" width="6.33203125" style="1" customWidth="1"/>
    <col min="10735" max="10735" width="5" style="1" customWidth="1"/>
    <col min="10736" max="10736" width="8.5546875" style="1" customWidth="1"/>
    <col min="10737" max="10737" width="7.109375" style="1" customWidth="1"/>
    <col min="10738" max="10739" width="12.33203125" style="1" customWidth="1"/>
    <col min="10740" max="10740" width="6.33203125" style="1" customWidth="1"/>
    <col min="10741" max="10741" width="4" style="1" customWidth="1"/>
    <col min="10742" max="10742" width="13.33203125" style="1" customWidth="1"/>
    <col min="10743" max="10743" width="7.5546875" style="1" customWidth="1"/>
    <col min="10744" max="10745" width="12.33203125" style="1" customWidth="1"/>
    <col min="10746" max="10746" width="6.33203125" style="1" customWidth="1"/>
    <col min="10747" max="10747" width="6.5546875" style="1" customWidth="1"/>
    <col min="10748" max="10748" width="7.109375" style="1" customWidth="1"/>
    <col min="10749" max="10749" width="6.5546875" style="1" customWidth="1"/>
    <col min="10750" max="10750" width="7.109375" style="1" customWidth="1"/>
    <col min="10751" max="10752" width="12.33203125" style="1" customWidth="1"/>
    <col min="10753" max="10753" width="6.33203125" style="1" customWidth="1"/>
    <col min="10754" max="10754" width="4" style="1" customWidth="1"/>
    <col min="10755" max="10755" width="10.109375" style="1" customWidth="1"/>
    <col min="10756" max="10756" width="6.33203125" style="1" customWidth="1"/>
    <col min="10757" max="10757" width="8.33203125" style="1" customWidth="1"/>
    <col min="10758" max="10758" width="7.6640625" style="1" customWidth="1"/>
    <col min="10759" max="10759" width="8.33203125" style="1" customWidth="1"/>
    <col min="10760" max="10760" width="8.5546875" style="1" customWidth="1"/>
    <col min="10761" max="10761" width="7.5546875" style="1" customWidth="1"/>
    <col min="10762" max="10763" width="12.33203125" style="1" bestFit="1" customWidth="1"/>
    <col min="10764" max="10764" width="6.33203125" style="1" customWidth="1"/>
    <col min="10765" max="10976" width="8.88671875" style="1"/>
    <col min="10977" max="10977" width="7" style="1" customWidth="1"/>
    <col min="10978" max="10978" width="8.5546875" style="1" customWidth="1"/>
    <col min="10979" max="10979" width="7.44140625" style="1" customWidth="1"/>
    <col min="10980" max="10980" width="14" style="1" customWidth="1"/>
    <col min="10981" max="10981" width="13.88671875" style="1" customWidth="1"/>
    <col min="10982" max="10982" width="5.44140625" style="1" customWidth="1"/>
    <col min="10983" max="10984" width="12.33203125" style="1" customWidth="1"/>
    <col min="10985" max="10985" width="6.33203125" style="1" customWidth="1"/>
    <col min="10986" max="10986" width="16.44140625" style="1" customWidth="1"/>
    <col min="10987" max="10987" width="7.5546875" style="1" customWidth="1"/>
    <col min="10988" max="10989" width="12.33203125" style="1" customWidth="1"/>
    <col min="10990" max="10990" width="6.33203125" style="1" customWidth="1"/>
    <col min="10991" max="10991" width="5" style="1" customWidth="1"/>
    <col min="10992" max="10992" width="8.5546875" style="1" customWidth="1"/>
    <col min="10993" max="10993" width="7.109375" style="1" customWidth="1"/>
    <col min="10994" max="10995" width="12.33203125" style="1" customWidth="1"/>
    <col min="10996" max="10996" width="6.33203125" style="1" customWidth="1"/>
    <col min="10997" max="10997" width="4" style="1" customWidth="1"/>
    <col min="10998" max="10998" width="13.33203125" style="1" customWidth="1"/>
    <col min="10999" max="10999" width="7.5546875" style="1" customWidth="1"/>
    <col min="11000" max="11001" width="12.33203125" style="1" customWidth="1"/>
    <col min="11002" max="11002" width="6.33203125" style="1" customWidth="1"/>
    <col min="11003" max="11003" width="6.5546875" style="1" customWidth="1"/>
    <col min="11004" max="11004" width="7.109375" style="1" customWidth="1"/>
    <col min="11005" max="11005" width="6.5546875" style="1" customWidth="1"/>
    <col min="11006" max="11006" width="7.109375" style="1" customWidth="1"/>
    <col min="11007" max="11008" width="12.33203125" style="1" customWidth="1"/>
    <col min="11009" max="11009" width="6.33203125" style="1" customWidth="1"/>
    <col min="11010" max="11010" width="4" style="1" customWidth="1"/>
    <col min="11011" max="11011" width="10.109375" style="1" customWidth="1"/>
    <col min="11012" max="11012" width="6.33203125" style="1" customWidth="1"/>
    <col min="11013" max="11013" width="8.33203125" style="1" customWidth="1"/>
    <col min="11014" max="11014" width="7.6640625" style="1" customWidth="1"/>
    <col min="11015" max="11015" width="8.33203125" style="1" customWidth="1"/>
    <col min="11016" max="11016" width="8.5546875" style="1" customWidth="1"/>
    <col min="11017" max="11017" width="7.5546875" style="1" customWidth="1"/>
    <col min="11018" max="11019" width="12.33203125" style="1" bestFit="1" customWidth="1"/>
    <col min="11020" max="11020" width="6.33203125" style="1" customWidth="1"/>
    <col min="11021" max="11232" width="8.88671875" style="1"/>
    <col min="11233" max="11233" width="7" style="1" customWidth="1"/>
    <col min="11234" max="11234" width="8.5546875" style="1" customWidth="1"/>
    <col min="11235" max="11235" width="7.44140625" style="1" customWidth="1"/>
    <col min="11236" max="11236" width="14" style="1" customWidth="1"/>
    <col min="11237" max="11237" width="13.88671875" style="1" customWidth="1"/>
    <col min="11238" max="11238" width="5.44140625" style="1" customWidth="1"/>
    <col min="11239" max="11240" width="12.33203125" style="1" customWidth="1"/>
    <col min="11241" max="11241" width="6.33203125" style="1" customWidth="1"/>
    <col min="11242" max="11242" width="16.44140625" style="1" customWidth="1"/>
    <col min="11243" max="11243" width="7.5546875" style="1" customWidth="1"/>
    <col min="11244" max="11245" width="12.33203125" style="1" customWidth="1"/>
    <col min="11246" max="11246" width="6.33203125" style="1" customWidth="1"/>
    <col min="11247" max="11247" width="5" style="1" customWidth="1"/>
    <col min="11248" max="11248" width="8.5546875" style="1" customWidth="1"/>
    <col min="11249" max="11249" width="7.109375" style="1" customWidth="1"/>
    <col min="11250" max="11251" width="12.33203125" style="1" customWidth="1"/>
    <col min="11252" max="11252" width="6.33203125" style="1" customWidth="1"/>
    <col min="11253" max="11253" width="4" style="1" customWidth="1"/>
    <col min="11254" max="11254" width="13.33203125" style="1" customWidth="1"/>
    <col min="11255" max="11255" width="7.5546875" style="1" customWidth="1"/>
    <col min="11256" max="11257" width="12.33203125" style="1" customWidth="1"/>
    <col min="11258" max="11258" width="6.33203125" style="1" customWidth="1"/>
    <col min="11259" max="11259" width="6.5546875" style="1" customWidth="1"/>
    <col min="11260" max="11260" width="7.109375" style="1" customWidth="1"/>
    <col min="11261" max="11261" width="6.5546875" style="1" customWidth="1"/>
    <col min="11262" max="11262" width="7.109375" style="1" customWidth="1"/>
    <col min="11263" max="11264" width="12.33203125" style="1" customWidth="1"/>
    <col min="11265" max="11265" width="6.33203125" style="1" customWidth="1"/>
    <col min="11266" max="11266" width="4" style="1" customWidth="1"/>
    <col min="11267" max="11267" width="10.109375" style="1" customWidth="1"/>
    <col min="11268" max="11268" width="6.33203125" style="1" customWidth="1"/>
    <col min="11269" max="11269" width="8.33203125" style="1" customWidth="1"/>
    <col min="11270" max="11270" width="7.6640625" style="1" customWidth="1"/>
    <col min="11271" max="11271" width="8.33203125" style="1" customWidth="1"/>
    <col min="11272" max="11272" width="8.5546875" style="1" customWidth="1"/>
    <col min="11273" max="11273" width="7.5546875" style="1" customWidth="1"/>
    <col min="11274" max="11275" width="12.33203125" style="1" bestFit="1" customWidth="1"/>
    <col min="11276" max="11276" width="6.33203125" style="1" customWidth="1"/>
    <col min="11277" max="11488" width="8.88671875" style="1"/>
    <col min="11489" max="11489" width="7" style="1" customWidth="1"/>
    <col min="11490" max="11490" width="8.5546875" style="1" customWidth="1"/>
    <col min="11491" max="11491" width="7.44140625" style="1" customWidth="1"/>
    <col min="11492" max="11492" width="14" style="1" customWidth="1"/>
    <col min="11493" max="11493" width="13.88671875" style="1" customWidth="1"/>
    <col min="11494" max="11494" width="5.44140625" style="1" customWidth="1"/>
    <col min="11495" max="11496" width="12.33203125" style="1" customWidth="1"/>
    <col min="11497" max="11497" width="6.33203125" style="1" customWidth="1"/>
    <col min="11498" max="11498" width="16.44140625" style="1" customWidth="1"/>
    <col min="11499" max="11499" width="7.5546875" style="1" customWidth="1"/>
    <col min="11500" max="11501" width="12.33203125" style="1" customWidth="1"/>
    <col min="11502" max="11502" width="6.33203125" style="1" customWidth="1"/>
    <col min="11503" max="11503" width="5" style="1" customWidth="1"/>
    <col min="11504" max="11504" width="8.5546875" style="1" customWidth="1"/>
    <col min="11505" max="11505" width="7.109375" style="1" customWidth="1"/>
    <col min="11506" max="11507" width="12.33203125" style="1" customWidth="1"/>
    <col min="11508" max="11508" width="6.33203125" style="1" customWidth="1"/>
    <col min="11509" max="11509" width="4" style="1" customWidth="1"/>
    <col min="11510" max="11510" width="13.33203125" style="1" customWidth="1"/>
    <col min="11511" max="11511" width="7.5546875" style="1" customWidth="1"/>
    <col min="11512" max="11513" width="12.33203125" style="1" customWidth="1"/>
    <col min="11514" max="11514" width="6.33203125" style="1" customWidth="1"/>
    <col min="11515" max="11515" width="6.5546875" style="1" customWidth="1"/>
    <col min="11516" max="11516" width="7.109375" style="1" customWidth="1"/>
    <col min="11517" max="11517" width="6.5546875" style="1" customWidth="1"/>
    <col min="11518" max="11518" width="7.109375" style="1" customWidth="1"/>
    <col min="11519" max="11520" width="12.33203125" style="1" customWidth="1"/>
    <col min="11521" max="11521" width="6.33203125" style="1" customWidth="1"/>
    <col min="11522" max="11522" width="4" style="1" customWidth="1"/>
    <col min="11523" max="11523" width="10.109375" style="1" customWidth="1"/>
    <col min="11524" max="11524" width="6.33203125" style="1" customWidth="1"/>
    <col min="11525" max="11525" width="8.33203125" style="1" customWidth="1"/>
    <col min="11526" max="11526" width="7.6640625" style="1" customWidth="1"/>
    <col min="11527" max="11527" width="8.33203125" style="1" customWidth="1"/>
    <col min="11528" max="11528" width="8.5546875" style="1" customWidth="1"/>
    <col min="11529" max="11529" width="7.5546875" style="1" customWidth="1"/>
    <col min="11530" max="11531" width="12.33203125" style="1" bestFit="1" customWidth="1"/>
    <col min="11532" max="11532" width="6.33203125" style="1" customWidth="1"/>
    <col min="11533" max="11744" width="8.88671875" style="1"/>
    <col min="11745" max="11745" width="7" style="1" customWidth="1"/>
    <col min="11746" max="11746" width="8.5546875" style="1" customWidth="1"/>
    <col min="11747" max="11747" width="7.44140625" style="1" customWidth="1"/>
    <col min="11748" max="11748" width="14" style="1" customWidth="1"/>
    <col min="11749" max="11749" width="13.88671875" style="1" customWidth="1"/>
    <col min="11750" max="11750" width="5.44140625" style="1" customWidth="1"/>
    <col min="11751" max="11752" width="12.33203125" style="1" customWidth="1"/>
    <col min="11753" max="11753" width="6.33203125" style="1" customWidth="1"/>
    <col min="11754" max="11754" width="16.44140625" style="1" customWidth="1"/>
    <col min="11755" max="11755" width="7.5546875" style="1" customWidth="1"/>
    <col min="11756" max="11757" width="12.33203125" style="1" customWidth="1"/>
    <col min="11758" max="11758" width="6.33203125" style="1" customWidth="1"/>
    <col min="11759" max="11759" width="5" style="1" customWidth="1"/>
    <col min="11760" max="11760" width="8.5546875" style="1" customWidth="1"/>
    <col min="11761" max="11761" width="7.109375" style="1" customWidth="1"/>
    <col min="11762" max="11763" width="12.33203125" style="1" customWidth="1"/>
    <col min="11764" max="11764" width="6.33203125" style="1" customWidth="1"/>
    <col min="11765" max="11765" width="4" style="1" customWidth="1"/>
    <col min="11766" max="11766" width="13.33203125" style="1" customWidth="1"/>
    <col min="11767" max="11767" width="7.5546875" style="1" customWidth="1"/>
    <col min="11768" max="11769" width="12.33203125" style="1" customWidth="1"/>
    <col min="11770" max="11770" width="6.33203125" style="1" customWidth="1"/>
    <col min="11771" max="11771" width="6.5546875" style="1" customWidth="1"/>
    <col min="11772" max="11772" width="7.109375" style="1" customWidth="1"/>
    <col min="11773" max="11773" width="6.5546875" style="1" customWidth="1"/>
    <col min="11774" max="11774" width="7.109375" style="1" customWidth="1"/>
    <col min="11775" max="11776" width="12.33203125" style="1" customWidth="1"/>
    <col min="11777" max="11777" width="6.33203125" style="1" customWidth="1"/>
    <col min="11778" max="11778" width="4" style="1" customWidth="1"/>
    <col min="11779" max="11779" width="10.109375" style="1" customWidth="1"/>
    <col min="11780" max="11780" width="6.33203125" style="1" customWidth="1"/>
    <col min="11781" max="11781" width="8.33203125" style="1" customWidth="1"/>
    <col min="11782" max="11782" width="7.6640625" style="1" customWidth="1"/>
    <col min="11783" max="11783" width="8.33203125" style="1" customWidth="1"/>
    <col min="11784" max="11784" width="8.5546875" style="1" customWidth="1"/>
    <col min="11785" max="11785" width="7.5546875" style="1" customWidth="1"/>
    <col min="11786" max="11787" width="12.33203125" style="1" bestFit="1" customWidth="1"/>
    <col min="11788" max="11788" width="6.33203125" style="1" customWidth="1"/>
    <col min="11789" max="12000" width="8.88671875" style="1"/>
    <col min="12001" max="12001" width="7" style="1" customWidth="1"/>
    <col min="12002" max="12002" width="8.5546875" style="1" customWidth="1"/>
    <col min="12003" max="12003" width="7.44140625" style="1" customWidth="1"/>
    <col min="12004" max="12004" width="14" style="1" customWidth="1"/>
    <col min="12005" max="12005" width="13.88671875" style="1" customWidth="1"/>
    <col min="12006" max="12006" width="5.44140625" style="1" customWidth="1"/>
    <col min="12007" max="12008" width="12.33203125" style="1" customWidth="1"/>
    <col min="12009" max="12009" width="6.33203125" style="1" customWidth="1"/>
    <col min="12010" max="12010" width="16.44140625" style="1" customWidth="1"/>
    <col min="12011" max="12011" width="7.5546875" style="1" customWidth="1"/>
    <col min="12012" max="12013" width="12.33203125" style="1" customWidth="1"/>
    <col min="12014" max="12014" width="6.33203125" style="1" customWidth="1"/>
    <col min="12015" max="12015" width="5" style="1" customWidth="1"/>
    <col min="12016" max="12016" width="8.5546875" style="1" customWidth="1"/>
    <col min="12017" max="12017" width="7.109375" style="1" customWidth="1"/>
    <col min="12018" max="12019" width="12.33203125" style="1" customWidth="1"/>
    <col min="12020" max="12020" width="6.33203125" style="1" customWidth="1"/>
    <col min="12021" max="12021" width="4" style="1" customWidth="1"/>
    <col min="12022" max="12022" width="13.33203125" style="1" customWidth="1"/>
    <col min="12023" max="12023" width="7.5546875" style="1" customWidth="1"/>
    <col min="12024" max="12025" width="12.33203125" style="1" customWidth="1"/>
    <col min="12026" max="12026" width="6.33203125" style="1" customWidth="1"/>
    <col min="12027" max="12027" width="6.5546875" style="1" customWidth="1"/>
    <col min="12028" max="12028" width="7.109375" style="1" customWidth="1"/>
    <col min="12029" max="12029" width="6.5546875" style="1" customWidth="1"/>
    <col min="12030" max="12030" width="7.109375" style="1" customWidth="1"/>
    <col min="12031" max="12032" width="12.33203125" style="1" customWidth="1"/>
    <col min="12033" max="12033" width="6.33203125" style="1" customWidth="1"/>
    <col min="12034" max="12034" width="4" style="1" customWidth="1"/>
    <col min="12035" max="12035" width="10.109375" style="1" customWidth="1"/>
    <col min="12036" max="12036" width="6.33203125" style="1" customWidth="1"/>
    <col min="12037" max="12037" width="8.33203125" style="1" customWidth="1"/>
    <col min="12038" max="12038" width="7.6640625" style="1" customWidth="1"/>
    <col min="12039" max="12039" width="8.33203125" style="1" customWidth="1"/>
    <col min="12040" max="12040" width="8.5546875" style="1" customWidth="1"/>
    <col min="12041" max="12041" width="7.5546875" style="1" customWidth="1"/>
    <col min="12042" max="12043" width="12.33203125" style="1" bestFit="1" customWidth="1"/>
    <col min="12044" max="12044" width="6.33203125" style="1" customWidth="1"/>
    <col min="12045" max="12256" width="8.88671875" style="1"/>
    <col min="12257" max="12257" width="7" style="1" customWidth="1"/>
    <col min="12258" max="12258" width="8.5546875" style="1" customWidth="1"/>
    <col min="12259" max="12259" width="7.44140625" style="1" customWidth="1"/>
    <col min="12260" max="12260" width="14" style="1" customWidth="1"/>
    <col min="12261" max="12261" width="13.88671875" style="1" customWidth="1"/>
    <col min="12262" max="12262" width="5.44140625" style="1" customWidth="1"/>
    <col min="12263" max="12264" width="12.33203125" style="1" customWidth="1"/>
    <col min="12265" max="12265" width="6.33203125" style="1" customWidth="1"/>
    <col min="12266" max="12266" width="16.44140625" style="1" customWidth="1"/>
    <col min="12267" max="12267" width="7.5546875" style="1" customWidth="1"/>
    <col min="12268" max="12269" width="12.33203125" style="1" customWidth="1"/>
    <col min="12270" max="12270" width="6.33203125" style="1" customWidth="1"/>
    <col min="12271" max="12271" width="5" style="1" customWidth="1"/>
    <col min="12272" max="12272" width="8.5546875" style="1" customWidth="1"/>
    <col min="12273" max="12273" width="7.109375" style="1" customWidth="1"/>
    <col min="12274" max="12275" width="12.33203125" style="1" customWidth="1"/>
    <col min="12276" max="12276" width="6.33203125" style="1" customWidth="1"/>
    <col min="12277" max="12277" width="4" style="1" customWidth="1"/>
    <col min="12278" max="12278" width="13.33203125" style="1" customWidth="1"/>
    <col min="12279" max="12279" width="7.5546875" style="1" customWidth="1"/>
    <col min="12280" max="12281" width="12.33203125" style="1" customWidth="1"/>
    <col min="12282" max="12282" width="6.33203125" style="1" customWidth="1"/>
    <col min="12283" max="12283" width="6.5546875" style="1" customWidth="1"/>
    <col min="12284" max="12284" width="7.109375" style="1" customWidth="1"/>
    <col min="12285" max="12285" width="6.5546875" style="1" customWidth="1"/>
    <col min="12286" max="12286" width="7.109375" style="1" customWidth="1"/>
    <col min="12287" max="12288" width="12.33203125" style="1" customWidth="1"/>
    <col min="12289" max="12289" width="6.33203125" style="1" customWidth="1"/>
    <col min="12290" max="12290" width="4" style="1" customWidth="1"/>
    <col min="12291" max="12291" width="10.109375" style="1" customWidth="1"/>
    <col min="12292" max="12292" width="6.33203125" style="1" customWidth="1"/>
    <col min="12293" max="12293" width="8.33203125" style="1" customWidth="1"/>
    <col min="12294" max="12294" width="7.6640625" style="1" customWidth="1"/>
    <col min="12295" max="12295" width="8.33203125" style="1" customWidth="1"/>
    <col min="12296" max="12296" width="8.5546875" style="1" customWidth="1"/>
    <col min="12297" max="12297" width="7.5546875" style="1" customWidth="1"/>
    <col min="12298" max="12299" width="12.33203125" style="1" bestFit="1" customWidth="1"/>
    <col min="12300" max="12300" width="6.33203125" style="1" customWidth="1"/>
    <col min="12301" max="12512" width="8.88671875" style="1"/>
    <col min="12513" max="12513" width="7" style="1" customWidth="1"/>
    <col min="12514" max="12514" width="8.5546875" style="1" customWidth="1"/>
    <col min="12515" max="12515" width="7.44140625" style="1" customWidth="1"/>
    <col min="12516" max="12516" width="14" style="1" customWidth="1"/>
    <col min="12517" max="12517" width="13.88671875" style="1" customWidth="1"/>
    <col min="12518" max="12518" width="5.44140625" style="1" customWidth="1"/>
    <col min="12519" max="12520" width="12.33203125" style="1" customWidth="1"/>
    <col min="12521" max="12521" width="6.33203125" style="1" customWidth="1"/>
    <col min="12522" max="12522" width="16.44140625" style="1" customWidth="1"/>
    <col min="12523" max="12523" width="7.5546875" style="1" customWidth="1"/>
    <col min="12524" max="12525" width="12.33203125" style="1" customWidth="1"/>
    <col min="12526" max="12526" width="6.33203125" style="1" customWidth="1"/>
    <col min="12527" max="12527" width="5" style="1" customWidth="1"/>
    <col min="12528" max="12528" width="8.5546875" style="1" customWidth="1"/>
    <col min="12529" max="12529" width="7.109375" style="1" customWidth="1"/>
    <col min="12530" max="12531" width="12.33203125" style="1" customWidth="1"/>
    <col min="12532" max="12532" width="6.33203125" style="1" customWidth="1"/>
    <col min="12533" max="12533" width="4" style="1" customWidth="1"/>
    <col min="12534" max="12534" width="13.33203125" style="1" customWidth="1"/>
    <col min="12535" max="12535" width="7.5546875" style="1" customWidth="1"/>
    <col min="12536" max="12537" width="12.33203125" style="1" customWidth="1"/>
    <col min="12538" max="12538" width="6.33203125" style="1" customWidth="1"/>
    <col min="12539" max="12539" width="6.5546875" style="1" customWidth="1"/>
    <col min="12540" max="12540" width="7.109375" style="1" customWidth="1"/>
    <col min="12541" max="12541" width="6.5546875" style="1" customWidth="1"/>
    <col min="12542" max="12542" width="7.109375" style="1" customWidth="1"/>
    <col min="12543" max="12544" width="12.33203125" style="1" customWidth="1"/>
    <col min="12545" max="12545" width="6.33203125" style="1" customWidth="1"/>
    <col min="12546" max="12546" width="4" style="1" customWidth="1"/>
    <col min="12547" max="12547" width="10.109375" style="1" customWidth="1"/>
    <col min="12548" max="12548" width="6.33203125" style="1" customWidth="1"/>
    <col min="12549" max="12549" width="8.33203125" style="1" customWidth="1"/>
    <col min="12550" max="12550" width="7.6640625" style="1" customWidth="1"/>
    <col min="12551" max="12551" width="8.33203125" style="1" customWidth="1"/>
    <col min="12552" max="12552" width="8.5546875" style="1" customWidth="1"/>
    <col min="12553" max="12553" width="7.5546875" style="1" customWidth="1"/>
    <col min="12554" max="12555" width="12.33203125" style="1" bestFit="1" customWidth="1"/>
    <col min="12556" max="12556" width="6.33203125" style="1" customWidth="1"/>
    <col min="12557" max="12768" width="8.88671875" style="1"/>
    <col min="12769" max="12769" width="7" style="1" customWidth="1"/>
    <col min="12770" max="12770" width="8.5546875" style="1" customWidth="1"/>
    <col min="12771" max="12771" width="7.44140625" style="1" customWidth="1"/>
    <col min="12772" max="12772" width="14" style="1" customWidth="1"/>
    <col min="12773" max="12773" width="13.88671875" style="1" customWidth="1"/>
    <col min="12774" max="12774" width="5.44140625" style="1" customWidth="1"/>
    <col min="12775" max="12776" width="12.33203125" style="1" customWidth="1"/>
    <col min="12777" max="12777" width="6.33203125" style="1" customWidth="1"/>
    <col min="12778" max="12778" width="16.44140625" style="1" customWidth="1"/>
    <col min="12779" max="12779" width="7.5546875" style="1" customWidth="1"/>
    <col min="12780" max="12781" width="12.33203125" style="1" customWidth="1"/>
    <col min="12782" max="12782" width="6.33203125" style="1" customWidth="1"/>
    <col min="12783" max="12783" width="5" style="1" customWidth="1"/>
    <col min="12784" max="12784" width="8.5546875" style="1" customWidth="1"/>
    <col min="12785" max="12785" width="7.109375" style="1" customWidth="1"/>
    <col min="12786" max="12787" width="12.33203125" style="1" customWidth="1"/>
    <col min="12788" max="12788" width="6.33203125" style="1" customWidth="1"/>
    <col min="12789" max="12789" width="4" style="1" customWidth="1"/>
    <col min="12790" max="12790" width="13.33203125" style="1" customWidth="1"/>
    <col min="12791" max="12791" width="7.5546875" style="1" customWidth="1"/>
    <col min="12792" max="12793" width="12.33203125" style="1" customWidth="1"/>
    <col min="12794" max="12794" width="6.33203125" style="1" customWidth="1"/>
    <col min="12795" max="12795" width="6.5546875" style="1" customWidth="1"/>
    <col min="12796" max="12796" width="7.109375" style="1" customWidth="1"/>
    <col min="12797" max="12797" width="6.5546875" style="1" customWidth="1"/>
    <col min="12798" max="12798" width="7.109375" style="1" customWidth="1"/>
    <col min="12799" max="12800" width="12.33203125" style="1" customWidth="1"/>
    <col min="12801" max="12801" width="6.33203125" style="1" customWidth="1"/>
    <col min="12802" max="12802" width="4" style="1" customWidth="1"/>
    <col min="12803" max="12803" width="10.109375" style="1" customWidth="1"/>
    <col min="12804" max="12804" width="6.33203125" style="1" customWidth="1"/>
    <col min="12805" max="12805" width="8.33203125" style="1" customWidth="1"/>
    <col min="12806" max="12806" width="7.6640625" style="1" customWidth="1"/>
    <col min="12807" max="12807" width="8.33203125" style="1" customWidth="1"/>
    <col min="12808" max="12808" width="8.5546875" style="1" customWidth="1"/>
    <col min="12809" max="12809" width="7.5546875" style="1" customWidth="1"/>
    <col min="12810" max="12811" width="12.33203125" style="1" bestFit="1" customWidth="1"/>
    <col min="12812" max="12812" width="6.33203125" style="1" customWidth="1"/>
    <col min="12813" max="13024" width="8.88671875" style="1"/>
    <col min="13025" max="13025" width="7" style="1" customWidth="1"/>
    <col min="13026" max="13026" width="8.5546875" style="1" customWidth="1"/>
    <col min="13027" max="13027" width="7.44140625" style="1" customWidth="1"/>
    <col min="13028" max="13028" width="14" style="1" customWidth="1"/>
    <col min="13029" max="13029" width="13.88671875" style="1" customWidth="1"/>
    <col min="13030" max="13030" width="5.44140625" style="1" customWidth="1"/>
    <col min="13031" max="13032" width="12.33203125" style="1" customWidth="1"/>
    <col min="13033" max="13033" width="6.33203125" style="1" customWidth="1"/>
    <col min="13034" max="13034" width="16.44140625" style="1" customWidth="1"/>
    <col min="13035" max="13035" width="7.5546875" style="1" customWidth="1"/>
    <col min="13036" max="13037" width="12.33203125" style="1" customWidth="1"/>
    <col min="13038" max="13038" width="6.33203125" style="1" customWidth="1"/>
    <col min="13039" max="13039" width="5" style="1" customWidth="1"/>
    <col min="13040" max="13040" width="8.5546875" style="1" customWidth="1"/>
    <col min="13041" max="13041" width="7.109375" style="1" customWidth="1"/>
    <col min="13042" max="13043" width="12.33203125" style="1" customWidth="1"/>
    <col min="13044" max="13044" width="6.33203125" style="1" customWidth="1"/>
    <col min="13045" max="13045" width="4" style="1" customWidth="1"/>
    <col min="13046" max="13046" width="13.33203125" style="1" customWidth="1"/>
    <col min="13047" max="13047" width="7.5546875" style="1" customWidth="1"/>
    <col min="13048" max="13049" width="12.33203125" style="1" customWidth="1"/>
    <col min="13050" max="13050" width="6.33203125" style="1" customWidth="1"/>
    <col min="13051" max="13051" width="6.5546875" style="1" customWidth="1"/>
    <col min="13052" max="13052" width="7.109375" style="1" customWidth="1"/>
    <col min="13053" max="13053" width="6.5546875" style="1" customWidth="1"/>
    <col min="13054" max="13054" width="7.109375" style="1" customWidth="1"/>
    <col min="13055" max="13056" width="12.33203125" style="1" customWidth="1"/>
    <col min="13057" max="13057" width="6.33203125" style="1" customWidth="1"/>
    <col min="13058" max="13058" width="4" style="1" customWidth="1"/>
    <col min="13059" max="13059" width="10.109375" style="1" customWidth="1"/>
    <col min="13060" max="13060" width="6.33203125" style="1" customWidth="1"/>
    <col min="13061" max="13061" width="8.33203125" style="1" customWidth="1"/>
    <col min="13062" max="13062" width="7.6640625" style="1" customWidth="1"/>
    <col min="13063" max="13063" width="8.33203125" style="1" customWidth="1"/>
    <col min="13064" max="13064" width="8.5546875" style="1" customWidth="1"/>
    <col min="13065" max="13065" width="7.5546875" style="1" customWidth="1"/>
    <col min="13066" max="13067" width="12.33203125" style="1" bestFit="1" customWidth="1"/>
    <col min="13068" max="13068" width="6.33203125" style="1" customWidth="1"/>
    <col min="13069" max="13280" width="8.88671875" style="1"/>
    <col min="13281" max="13281" width="7" style="1" customWidth="1"/>
    <col min="13282" max="13282" width="8.5546875" style="1" customWidth="1"/>
    <col min="13283" max="13283" width="7.44140625" style="1" customWidth="1"/>
    <col min="13284" max="13284" width="14" style="1" customWidth="1"/>
    <col min="13285" max="13285" width="13.88671875" style="1" customWidth="1"/>
    <col min="13286" max="13286" width="5.44140625" style="1" customWidth="1"/>
    <col min="13287" max="13288" width="12.33203125" style="1" customWidth="1"/>
    <col min="13289" max="13289" width="6.33203125" style="1" customWidth="1"/>
    <col min="13290" max="13290" width="16.44140625" style="1" customWidth="1"/>
    <col min="13291" max="13291" width="7.5546875" style="1" customWidth="1"/>
    <col min="13292" max="13293" width="12.33203125" style="1" customWidth="1"/>
    <col min="13294" max="13294" width="6.33203125" style="1" customWidth="1"/>
    <col min="13295" max="13295" width="5" style="1" customWidth="1"/>
    <col min="13296" max="13296" width="8.5546875" style="1" customWidth="1"/>
    <col min="13297" max="13297" width="7.109375" style="1" customWidth="1"/>
    <col min="13298" max="13299" width="12.33203125" style="1" customWidth="1"/>
    <col min="13300" max="13300" width="6.33203125" style="1" customWidth="1"/>
    <col min="13301" max="13301" width="4" style="1" customWidth="1"/>
    <col min="13302" max="13302" width="13.33203125" style="1" customWidth="1"/>
    <col min="13303" max="13303" width="7.5546875" style="1" customWidth="1"/>
    <col min="13304" max="13305" width="12.33203125" style="1" customWidth="1"/>
    <col min="13306" max="13306" width="6.33203125" style="1" customWidth="1"/>
    <col min="13307" max="13307" width="6.5546875" style="1" customWidth="1"/>
    <col min="13308" max="13308" width="7.109375" style="1" customWidth="1"/>
    <col min="13309" max="13309" width="6.5546875" style="1" customWidth="1"/>
    <col min="13310" max="13310" width="7.109375" style="1" customWidth="1"/>
    <col min="13311" max="13312" width="12.33203125" style="1" customWidth="1"/>
    <col min="13313" max="13313" width="6.33203125" style="1" customWidth="1"/>
    <col min="13314" max="13314" width="4" style="1" customWidth="1"/>
    <col min="13315" max="13315" width="10.109375" style="1" customWidth="1"/>
    <col min="13316" max="13316" width="6.33203125" style="1" customWidth="1"/>
    <col min="13317" max="13317" width="8.33203125" style="1" customWidth="1"/>
    <col min="13318" max="13318" width="7.6640625" style="1" customWidth="1"/>
    <col min="13319" max="13319" width="8.33203125" style="1" customWidth="1"/>
    <col min="13320" max="13320" width="8.5546875" style="1" customWidth="1"/>
    <col min="13321" max="13321" width="7.5546875" style="1" customWidth="1"/>
    <col min="13322" max="13323" width="12.33203125" style="1" bestFit="1" customWidth="1"/>
    <col min="13324" max="13324" width="6.33203125" style="1" customWidth="1"/>
    <col min="13325" max="13536" width="8.88671875" style="1"/>
    <col min="13537" max="13537" width="7" style="1" customWidth="1"/>
    <col min="13538" max="13538" width="8.5546875" style="1" customWidth="1"/>
    <col min="13539" max="13539" width="7.44140625" style="1" customWidth="1"/>
    <col min="13540" max="13540" width="14" style="1" customWidth="1"/>
    <col min="13541" max="13541" width="13.88671875" style="1" customWidth="1"/>
    <col min="13542" max="13542" width="5.44140625" style="1" customWidth="1"/>
    <col min="13543" max="13544" width="12.33203125" style="1" customWidth="1"/>
    <col min="13545" max="13545" width="6.33203125" style="1" customWidth="1"/>
    <col min="13546" max="13546" width="16.44140625" style="1" customWidth="1"/>
    <col min="13547" max="13547" width="7.5546875" style="1" customWidth="1"/>
    <col min="13548" max="13549" width="12.33203125" style="1" customWidth="1"/>
    <col min="13550" max="13550" width="6.33203125" style="1" customWidth="1"/>
    <col min="13551" max="13551" width="5" style="1" customWidth="1"/>
    <col min="13552" max="13552" width="8.5546875" style="1" customWidth="1"/>
    <col min="13553" max="13553" width="7.109375" style="1" customWidth="1"/>
    <col min="13554" max="13555" width="12.33203125" style="1" customWidth="1"/>
    <col min="13556" max="13556" width="6.33203125" style="1" customWidth="1"/>
    <col min="13557" max="13557" width="4" style="1" customWidth="1"/>
    <col min="13558" max="13558" width="13.33203125" style="1" customWidth="1"/>
    <col min="13559" max="13559" width="7.5546875" style="1" customWidth="1"/>
    <col min="13560" max="13561" width="12.33203125" style="1" customWidth="1"/>
    <col min="13562" max="13562" width="6.33203125" style="1" customWidth="1"/>
    <col min="13563" max="13563" width="6.5546875" style="1" customWidth="1"/>
    <col min="13564" max="13564" width="7.109375" style="1" customWidth="1"/>
    <col min="13565" max="13565" width="6.5546875" style="1" customWidth="1"/>
    <col min="13566" max="13566" width="7.109375" style="1" customWidth="1"/>
    <col min="13567" max="13568" width="12.33203125" style="1" customWidth="1"/>
    <col min="13569" max="13569" width="6.33203125" style="1" customWidth="1"/>
    <col min="13570" max="13570" width="4" style="1" customWidth="1"/>
    <col min="13571" max="13571" width="10.109375" style="1" customWidth="1"/>
    <col min="13572" max="13572" width="6.33203125" style="1" customWidth="1"/>
    <col min="13573" max="13573" width="8.33203125" style="1" customWidth="1"/>
    <col min="13574" max="13574" width="7.6640625" style="1" customWidth="1"/>
    <col min="13575" max="13575" width="8.33203125" style="1" customWidth="1"/>
    <col min="13576" max="13576" width="8.5546875" style="1" customWidth="1"/>
    <col min="13577" max="13577" width="7.5546875" style="1" customWidth="1"/>
    <col min="13578" max="13579" width="12.33203125" style="1" bestFit="1" customWidth="1"/>
    <col min="13580" max="13580" width="6.33203125" style="1" customWidth="1"/>
    <col min="13581" max="13792" width="8.88671875" style="1"/>
    <col min="13793" max="13793" width="7" style="1" customWidth="1"/>
    <col min="13794" max="13794" width="8.5546875" style="1" customWidth="1"/>
    <col min="13795" max="13795" width="7.44140625" style="1" customWidth="1"/>
    <col min="13796" max="13796" width="14" style="1" customWidth="1"/>
    <col min="13797" max="13797" width="13.88671875" style="1" customWidth="1"/>
    <col min="13798" max="13798" width="5.44140625" style="1" customWidth="1"/>
    <col min="13799" max="13800" width="12.33203125" style="1" customWidth="1"/>
    <col min="13801" max="13801" width="6.33203125" style="1" customWidth="1"/>
    <col min="13802" max="13802" width="16.44140625" style="1" customWidth="1"/>
    <col min="13803" max="13803" width="7.5546875" style="1" customWidth="1"/>
    <col min="13804" max="13805" width="12.33203125" style="1" customWidth="1"/>
    <col min="13806" max="13806" width="6.33203125" style="1" customWidth="1"/>
    <col min="13807" max="13807" width="5" style="1" customWidth="1"/>
    <col min="13808" max="13808" width="8.5546875" style="1" customWidth="1"/>
    <col min="13809" max="13809" width="7.109375" style="1" customWidth="1"/>
    <col min="13810" max="13811" width="12.33203125" style="1" customWidth="1"/>
    <col min="13812" max="13812" width="6.33203125" style="1" customWidth="1"/>
    <col min="13813" max="13813" width="4" style="1" customWidth="1"/>
    <col min="13814" max="13814" width="13.33203125" style="1" customWidth="1"/>
    <col min="13815" max="13815" width="7.5546875" style="1" customWidth="1"/>
    <col min="13816" max="13817" width="12.33203125" style="1" customWidth="1"/>
    <col min="13818" max="13818" width="6.33203125" style="1" customWidth="1"/>
    <col min="13819" max="13819" width="6.5546875" style="1" customWidth="1"/>
    <col min="13820" max="13820" width="7.109375" style="1" customWidth="1"/>
    <col min="13821" max="13821" width="6.5546875" style="1" customWidth="1"/>
    <col min="13822" max="13822" width="7.109375" style="1" customWidth="1"/>
    <col min="13823" max="13824" width="12.33203125" style="1" customWidth="1"/>
    <col min="13825" max="13825" width="6.33203125" style="1" customWidth="1"/>
    <col min="13826" max="13826" width="4" style="1" customWidth="1"/>
    <col min="13827" max="13827" width="10.109375" style="1" customWidth="1"/>
    <col min="13828" max="13828" width="6.33203125" style="1" customWidth="1"/>
    <col min="13829" max="13829" width="8.33203125" style="1" customWidth="1"/>
    <col min="13830" max="13830" width="7.6640625" style="1" customWidth="1"/>
    <col min="13831" max="13831" width="8.33203125" style="1" customWidth="1"/>
    <col min="13832" max="13832" width="8.5546875" style="1" customWidth="1"/>
    <col min="13833" max="13833" width="7.5546875" style="1" customWidth="1"/>
    <col min="13834" max="13835" width="12.33203125" style="1" bestFit="1" customWidth="1"/>
    <col min="13836" max="13836" width="6.33203125" style="1" customWidth="1"/>
    <col min="13837" max="14048" width="8.88671875" style="1"/>
    <col min="14049" max="14049" width="7" style="1" customWidth="1"/>
    <col min="14050" max="14050" width="8.5546875" style="1" customWidth="1"/>
    <col min="14051" max="14051" width="7.44140625" style="1" customWidth="1"/>
    <col min="14052" max="14052" width="14" style="1" customWidth="1"/>
    <col min="14053" max="14053" width="13.88671875" style="1" customWidth="1"/>
    <col min="14054" max="14054" width="5.44140625" style="1" customWidth="1"/>
    <col min="14055" max="14056" width="12.33203125" style="1" customWidth="1"/>
    <col min="14057" max="14057" width="6.33203125" style="1" customWidth="1"/>
    <col min="14058" max="14058" width="16.44140625" style="1" customWidth="1"/>
    <col min="14059" max="14059" width="7.5546875" style="1" customWidth="1"/>
    <col min="14060" max="14061" width="12.33203125" style="1" customWidth="1"/>
    <col min="14062" max="14062" width="6.33203125" style="1" customWidth="1"/>
    <col min="14063" max="14063" width="5" style="1" customWidth="1"/>
    <col min="14064" max="14064" width="8.5546875" style="1" customWidth="1"/>
    <col min="14065" max="14065" width="7.109375" style="1" customWidth="1"/>
    <col min="14066" max="14067" width="12.33203125" style="1" customWidth="1"/>
    <col min="14068" max="14068" width="6.33203125" style="1" customWidth="1"/>
    <col min="14069" max="14069" width="4" style="1" customWidth="1"/>
    <col min="14070" max="14070" width="13.33203125" style="1" customWidth="1"/>
    <col min="14071" max="14071" width="7.5546875" style="1" customWidth="1"/>
    <col min="14072" max="14073" width="12.33203125" style="1" customWidth="1"/>
    <col min="14074" max="14074" width="6.33203125" style="1" customWidth="1"/>
    <col min="14075" max="14075" width="6.5546875" style="1" customWidth="1"/>
    <col min="14076" max="14076" width="7.109375" style="1" customWidth="1"/>
    <col min="14077" max="14077" width="6.5546875" style="1" customWidth="1"/>
    <col min="14078" max="14078" width="7.109375" style="1" customWidth="1"/>
    <col min="14079" max="14080" width="12.33203125" style="1" customWidth="1"/>
    <col min="14081" max="14081" width="6.33203125" style="1" customWidth="1"/>
    <col min="14082" max="14082" width="4" style="1" customWidth="1"/>
    <col min="14083" max="14083" width="10.109375" style="1" customWidth="1"/>
    <col min="14084" max="14084" width="6.33203125" style="1" customWidth="1"/>
    <col min="14085" max="14085" width="8.33203125" style="1" customWidth="1"/>
    <col min="14086" max="14086" width="7.6640625" style="1" customWidth="1"/>
    <col min="14087" max="14087" width="8.33203125" style="1" customWidth="1"/>
    <col min="14088" max="14088" width="8.5546875" style="1" customWidth="1"/>
    <col min="14089" max="14089" width="7.5546875" style="1" customWidth="1"/>
    <col min="14090" max="14091" width="12.33203125" style="1" bestFit="1" customWidth="1"/>
    <col min="14092" max="14092" width="6.33203125" style="1" customWidth="1"/>
    <col min="14093" max="14304" width="8.88671875" style="1"/>
    <col min="14305" max="14305" width="7" style="1" customWidth="1"/>
    <col min="14306" max="14306" width="8.5546875" style="1" customWidth="1"/>
    <col min="14307" max="14307" width="7.44140625" style="1" customWidth="1"/>
    <col min="14308" max="14308" width="14" style="1" customWidth="1"/>
    <col min="14309" max="14309" width="13.88671875" style="1" customWidth="1"/>
    <col min="14310" max="14310" width="5.44140625" style="1" customWidth="1"/>
    <col min="14311" max="14312" width="12.33203125" style="1" customWidth="1"/>
    <col min="14313" max="14313" width="6.33203125" style="1" customWidth="1"/>
    <col min="14314" max="14314" width="16.44140625" style="1" customWidth="1"/>
    <col min="14315" max="14315" width="7.5546875" style="1" customWidth="1"/>
    <col min="14316" max="14317" width="12.33203125" style="1" customWidth="1"/>
    <col min="14318" max="14318" width="6.33203125" style="1" customWidth="1"/>
    <col min="14319" max="14319" width="5" style="1" customWidth="1"/>
    <col min="14320" max="14320" width="8.5546875" style="1" customWidth="1"/>
    <col min="14321" max="14321" width="7.109375" style="1" customWidth="1"/>
    <col min="14322" max="14323" width="12.33203125" style="1" customWidth="1"/>
    <col min="14324" max="14324" width="6.33203125" style="1" customWidth="1"/>
    <col min="14325" max="14325" width="4" style="1" customWidth="1"/>
    <col min="14326" max="14326" width="13.33203125" style="1" customWidth="1"/>
    <col min="14327" max="14327" width="7.5546875" style="1" customWidth="1"/>
    <col min="14328" max="14329" width="12.33203125" style="1" customWidth="1"/>
    <col min="14330" max="14330" width="6.33203125" style="1" customWidth="1"/>
    <col min="14331" max="14331" width="6.5546875" style="1" customWidth="1"/>
    <col min="14332" max="14332" width="7.109375" style="1" customWidth="1"/>
    <col min="14333" max="14333" width="6.5546875" style="1" customWidth="1"/>
    <col min="14334" max="14334" width="7.109375" style="1" customWidth="1"/>
    <col min="14335" max="14336" width="12.33203125" style="1" customWidth="1"/>
    <col min="14337" max="14337" width="6.33203125" style="1" customWidth="1"/>
    <col min="14338" max="14338" width="4" style="1" customWidth="1"/>
    <col min="14339" max="14339" width="10.109375" style="1" customWidth="1"/>
    <col min="14340" max="14340" width="6.33203125" style="1" customWidth="1"/>
    <col min="14341" max="14341" width="8.33203125" style="1" customWidth="1"/>
    <col min="14342" max="14342" width="7.6640625" style="1" customWidth="1"/>
    <col min="14343" max="14343" width="8.33203125" style="1" customWidth="1"/>
    <col min="14344" max="14344" width="8.5546875" style="1" customWidth="1"/>
    <col min="14345" max="14345" width="7.5546875" style="1" customWidth="1"/>
    <col min="14346" max="14347" width="12.33203125" style="1" bestFit="1" customWidth="1"/>
    <col min="14348" max="14348" width="6.33203125" style="1" customWidth="1"/>
    <col min="14349" max="14560" width="8.88671875" style="1"/>
    <col min="14561" max="14561" width="7" style="1" customWidth="1"/>
    <col min="14562" max="14562" width="8.5546875" style="1" customWidth="1"/>
    <col min="14563" max="14563" width="7.44140625" style="1" customWidth="1"/>
    <col min="14564" max="14564" width="14" style="1" customWidth="1"/>
    <col min="14565" max="14565" width="13.88671875" style="1" customWidth="1"/>
    <col min="14566" max="14566" width="5.44140625" style="1" customWidth="1"/>
    <col min="14567" max="14568" width="12.33203125" style="1" customWidth="1"/>
    <col min="14569" max="14569" width="6.33203125" style="1" customWidth="1"/>
    <col min="14570" max="14570" width="16.44140625" style="1" customWidth="1"/>
    <col min="14571" max="14571" width="7.5546875" style="1" customWidth="1"/>
    <col min="14572" max="14573" width="12.33203125" style="1" customWidth="1"/>
    <col min="14574" max="14574" width="6.33203125" style="1" customWidth="1"/>
    <col min="14575" max="14575" width="5" style="1" customWidth="1"/>
    <col min="14576" max="14576" width="8.5546875" style="1" customWidth="1"/>
    <col min="14577" max="14577" width="7.109375" style="1" customWidth="1"/>
    <col min="14578" max="14579" width="12.33203125" style="1" customWidth="1"/>
    <col min="14580" max="14580" width="6.33203125" style="1" customWidth="1"/>
    <col min="14581" max="14581" width="4" style="1" customWidth="1"/>
    <col min="14582" max="14582" width="13.33203125" style="1" customWidth="1"/>
    <col min="14583" max="14583" width="7.5546875" style="1" customWidth="1"/>
    <col min="14584" max="14585" width="12.33203125" style="1" customWidth="1"/>
    <col min="14586" max="14586" width="6.33203125" style="1" customWidth="1"/>
    <col min="14587" max="14587" width="6.5546875" style="1" customWidth="1"/>
    <col min="14588" max="14588" width="7.109375" style="1" customWidth="1"/>
    <col min="14589" max="14589" width="6.5546875" style="1" customWidth="1"/>
    <col min="14590" max="14590" width="7.109375" style="1" customWidth="1"/>
    <col min="14591" max="14592" width="12.33203125" style="1" customWidth="1"/>
    <col min="14593" max="14593" width="6.33203125" style="1" customWidth="1"/>
    <col min="14594" max="14594" width="4" style="1" customWidth="1"/>
    <col min="14595" max="14595" width="10.109375" style="1" customWidth="1"/>
    <col min="14596" max="14596" width="6.33203125" style="1" customWidth="1"/>
    <col min="14597" max="14597" width="8.33203125" style="1" customWidth="1"/>
    <col min="14598" max="14598" width="7.6640625" style="1" customWidth="1"/>
    <col min="14599" max="14599" width="8.33203125" style="1" customWidth="1"/>
    <col min="14600" max="14600" width="8.5546875" style="1" customWidth="1"/>
    <col min="14601" max="14601" width="7.5546875" style="1" customWidth="1"/>
    <col min="14602" max="14603" width="12.33203125" style="1" bestFit="1" customWidth="1"/>
    <col min="14604" max="14604" width="6.33203125" style="1" customWidth="1"/>
    <col min="14605" max="14816" width="8.88671875" style="1"/>
    <col min="14817" max="14817" width="7" style="1" customWidth="1"/>
    <col min="14818" max="14818" width="8.5546875" style="1" customWidth="1"/>
    <col min="14819" max="14819" width="7.44140625" style="1" customWidth="1"/>
    <col min="14820" max="14820" width="14" style="1" customWidth="1"/>
    <col min="14821" max="14821" width="13.88671875" style="1" customWidth="1"/>
    <col min="14822" max="14822" width="5.44140625" style="1" customWidth="1"/>
    <col min="14823" max="14824" width="12.33203125" style="1" customWidth="1"/>
    <col min="14825" max="14825" width="6.33203125" style="1" customWidth="1"/>
    <col min="14826" max="14826" width="16.44140625" style="1" customWidth="1"/>
    <col min="14827" max="14827" width="7.5546875" style="1" customWidth="1"/>
    <col min="14828" max="14829" width="12.33203125" style="1" customWidth="1"/>
    <col min="14830" max="14830" width="6.33203125" style="1" customWidth="1"/>
    <col min="14831" max="14831" width="5" style="1" customWidth="1"/>
    <col min="14832" max="14832" width="8.5546875" style="1" customWidth="1"/>
    <col min="14833" max="14833" width="7.109375" style="1" customWidth="1"/>
    <col min="14834" max="14835" width="12.33203125" style="1" customWidth="1"/>
    <col min="14836" max="14836" width="6.33203125" style="1" customWidth="1"/>
    <col min="14837" max="14837" width="4" style="1" customWidth="1"/>
    <col min="14838" max="14838" width="13.33203125" style="1" customWidth="1"/>
    <col min="14839" max="14839" width="7.5546875" style="1" customWidth="1"/>
    <col min="14840" max="14841" width="12.33203125" style="1" customWidth="1"/>
    <col min="14842" max="14842" width="6.33203125" style="1" customWidth="1"/>
    <col min="14843" max="14843" width="6.5546875" style="1" customWidth="1"/>
    <col min="14844" max="14844" width="7.109375" style="1" customWidth="1"/>
    <col min="14845" max="14845" width="6.5546875" style="1" customWidth="1"/>
    <col min="14846" max="14846" width="7.109375" style="1" customWidth="1"/>
    <col min="14847" max="14848" width="12.33203125" style="1" customWidth="1"/>
    <col min="14849" max="14849" width="6.33203125" style="1" customWidth="1"/>
    <col min="14850" max="14850" width="4" style="1" customWidth="1"/>
    <col min="14851" max="14851" width="10.109375" style="1" customWidth="1"/>
    <col min="14852" max="14852" width="6.33203125" style="1" customWidth="1"/>
    <col min="14853" max="14853" width="8.33203125" style="1" customWidth="1"/>
    <col min="14854" max="14854" width="7.6640625" style="1" customWidth="1"/>
    <col min="14855" max="14855" width="8.33203125" style="1" customWidth="1"/>
    <col min="14856" max="14856" width="8.5546875" style="1" customWidth="1"/>
    <col min="14857" max="14857" width="7.5546875" style="1" customWidth="1"/>
    <col min="14858" max="14859" width="12.33203125" style="1" bestFit="1" customWidth="1"/>
    <col min="14860" max="14860" width="6.33203125" style="1" customWidth="1"/>
    <col min="14861" max="15072" width="8.88671875" style="1"/>
    <col min="15073" max="15073" width="7" style="1" customWidth="1"/>
    <col min="15074" max="15074" width="8.5546875" style="1" customWidth="1"/>
    <col min="15075" max="15075" width="7.44140625" style="1" customWidth="1"/>
    <col min="15076" max="15076" width="14" style="1" customWidth="1"/>
    <col min="15077" max="15077" width="13.88671875" style="1" customWidth="1"/>
    <col min="15078" max="15078" width="5.44140625" style="1" customWidth="1"/>
    <col min="15079" max="15080" width="12.33203125" style="1" customWidth="1"/>
    <col min="15081" max="15081" width="6.33203125" style="1" customWidth="1"/>
    <col min="15082" max="15082" width="16.44140625" style="1" customWidth="1"/>
    <col min="15083" max="15083" width="7.5546875" style="1" customWidth="1"/>
    <col min="15084" max="15085" width="12.33203125" style="1" customWidth="1"/>
    <col min="15086" max="15086" width="6.33203125" style="1" customWidth="1"/>
    <col min="15087" max="15087" width="5" style="1" customWidth="1"/>
    <col min="15088" max="15088" width="8.5546875" style="1" customWidth="1"/>
    <col min="15089" max="15089" width="7.109375" style="1" customWidth="1"/>
    <col min="15090" max="15091" width="12.33203125" style="1" customWidth="1"/>
    <col min="15092" max="15092" width="6.33203125" style="1" customWidth="1"/>
    <col min="15093" max="15093" width="4" style="1" customWidth="1"/>
    <col min="15094" max="15094" width="13.33203125" style="1" customWidth="1"/>
    <col min="15095" max="15095" width="7.5546875" style="1" customWidth="1"/>
    <col min="15096" max="15097" width="12.33203125" style="1" customWidth="1"/>
    <col min="15098" max="15098" width="6.33203125" style="1" customWidth="1"/>
    <col min="15099" max="15099" width="6.5546875" style="1" customWidth="1"/>
    <col min="15100" max="15100" width="7.109375" style="1" customWidth="1"/>
    <col min="15101" max="15101" width="6.5546875" style="1" customWidth="1"/>
    <col min="15102" max="15102" width="7.109375" style="1" customWidth="1"/>
    <col min="15103" max="15104" width="12.33203125" style="1" customWidth="1"/>
    <col min="15105" max="15105" width="6.33203125" style="1" customWidth="1"/>
    <col min="15106" max="15106" width="4" style="1" customWidth="1"/>
    <col min="15107" max="15107" width="10.109375" style="1" customWidth="1"/>
    <col min="15108" max="15108" width="6.33203125" style="1" customWidth="1"/>
    <col min="15109" max="15109" width="8.33203125" style="1" customWidth="1"/>
    <col min="15110" max="15110" width="7.6640625" style="1" customWidth="1"/>
    <col min="15111" max="15111" width="8.33203125" style="1" customWidth="1"/>
    <col min="15112" max="15112" width="8.5546875" style="1" customWidth="1"/>
    <col min="15113" max="15113" width="7.5546875" style="1" customWidth="1"/>
    <col min="15114" max="15115" width="12.33203125" style="1" bestFit="1" customWidth="1"/>
    <col min="15116" max="15116" width="6.33203125" style="1" customWidth="1"/>
    <col min="15117" max="15328" width="8.88671875" style="1"/>
    <col min="15329" max="15329" width="7" style="1" customWidth="1"/>
    <col min="15330" max="15330" width="8.5546875" style="1" customWidth="1"/>
    <col min="15331" max="15331" width="7.44140625" style="1" customWidth="1"/>
    <col min="15332" max="15332" width="14" style="1" customWidth="1"/>
    <col min="15333" max="15333" width="13.88671875" style="1" customWidth="1"/>
    <col min="15334" max="15334" width="5.44140625" style="1" customWidth="1"/>
    <col min="15335" max="15336" width="12.33203125" style="1" customWidth="1"/>
    <col min="15337" max="15337" width="6.33203125" style="1" customWidth="1"/>
    <col min="15338" max="15338" width="16.44140625" style="1" customWidth="1"/>
    <col min="15339" max="15339" width="7.5546875" style="1" customWidth="1"/>
    <col min="15340" max="15341" width="12.33203125" style="1" customWidth="1"/>
    <col min="15342" max="15342" width="6.33203125" style="1" customWidth="1"/>
    <col min="15343" max="15343" width="5" style="1" customWidth="1"/>
    <col min="15344" max="15344" width="8.5546875" style="1" customWidth="1"/>
    <col min="15345" max="15345" width="7.109375" style="1" customWidth="1"/>
    <col min="15346" max="15347" width="12.33203125" style="1" customWidth="1"/>
    <col min="15348" max="15348" width="6.33203125" style="1" customWidth="1"/>
    <col min="15349" max="15349" width="4" style="1" customWidth="1"/>
    <col min="15350" max="15350" width="13.33203125" style="1" customWidth="1"/>
    <col min="15351" max="15351" width="7.5546875" style="1" customWidth="1"/>
    <col min="15352" max="15353" width="12.33203125" style="1" customWidth="1"/>
    <col min="15354" max="15354" width="6.33203125" style="1" customWidth="1"/>
    <col min="15355" max="15355" width="6.5546875" style="1" customWidth="1"/>
    <col min="15356" max="15356" width="7.109375" style="1" customWidth="1"/>
    <col min="15357" max="15357" width="6.5546875" style="1" customWidth="1"/>
    <col min="15358" max="15358" width="7.109375" style="1" customWidth="1"/>
    <col min="15359" max="15360" width="12.33203125" style="1" customWidth="1"/>
    <col min="15361" max="15361" width="6.33203125" style="1" customWidth="1"/>
    <col min="15362" max="15362" width="4" style="1" customWidth="1"/>
    <col min="15363" max="15363" width="10.109375" style="1" customWidth="1"/>
    <col min="15364" max="15364" width="6.33203125" style="1" customWidth="1"/>
    <col min="15365" max="15365" width="8.33203125" style="1" customWidth="1"/>
    <col min="15366" max="15366" width="7.6640625" style="1" customWidth="1"/>
    <col min="15367" max="15367" width="8.33203125" style="1" customWidth="1"/>
    <col min="15368" max="15368" width="8.5546875" style="1" customWidth="1"/>
    <col min="15369" max="15369" width="7.5546875" style="1" customWidth="1"/>
    <col min="15370" max="15371" width="12.33203125" style="1" bestFit="1" customWidth="1"/>
    <col min="15372" max="15372" width="6.33203125" style="1" customWidth="1"/>
    <col min="15373" max="15584" width="8.88671875" style="1"/>
    <col min="15585" max="15585" width="7" style="1" customWidth="1"/>
    <col min="15586" max="15586" width="8.5546875" style="1" customWidth="1"/>
    <col min="15587" max="15587" width="7.44140625" style="1" customWidth="1"/>
    <col min="15588" max="15588" width="14" style="1" customWidth="1"/>
    <col min="15589" max="15589" width="13.88671875" style="1" customWidth="1"/>
    <col min="15590" max="15590" width="5.44140625" style="1" customWidth="1"/>
    <col min="15591" max="15592" width="12.33203125" style="1" customWidth="1"/>
    <col min="15593" max="15593" width="6.33203125" style="1" customWidth="1"/>
    <col min="15594" max="15594" width="16.44140625" style="1" customWidth="1"/>
    <col min="15595" max="15595" width="7.5546875" style="1" customWidth="1"/>
    <col min="15596" max="15597" width="12.33203125" style="1" customWidth="1"/>
    <col min="15598" max="15598" width="6.33203125" style="1" customWidth="1"/>
    <col min="15599" max="15599" width="5" style="1" customWidth="1"/>
    <col min="15600" max="15600" width="8.5546875" style="1" customWidth="1"/>
    <col min="15601" max="15601" width="7.109375" style="1" customWidth="1"/>
    <col min="15602" max="15603" width="12.33203125" style="1" customWidth="1"/>
    <col min="15604" max="15604" width="6.33203125" style="1" customWidth="1"/>
    <col min="15605" max="15605" width="4" style="1" customWidth="1"/>
    <col min="15606" max="15606" width="13.33203125" style="1" customWidth="1"/>
    <col min="15607" max="15607" width="7.5546875" style="1" customWidth="1"/>
    <col min="15608" max="15609" width="12.33203125" style="1" customWidth="1"/>
    <col min="15610" max="15610" width="6.33203125" style="1" customWidth="1"/>
    <col min="15611" max="15611" width="6.5546875" style="1" customWidth="1"/>
    <col min="15612" max="15612" width="7.109375" style="1" customWidth="1"/>
    <col min="15613" max="15613" width="6.5546875" style="1" customWidth="1"/>
    <col min="15614" max="15614" width="7.109375" style="1" customWidth="1"/>
    <col min="15615" max="15616" width="12.33203125" style="1" customWidth="1"/>
    <col min="15617" max="15617" width="6.33203125" style="1" customWidth="1"/>
    <col min="15618" max="15618" width="4" style="1" customWidth="1"/>
    <col min="15619" max="15619" width="10.109375" style="1" customWidth="1"/>
    <col min="15620" max="15620" width="6.33203125" style="1" customWidth="1"/>
    <col min="15621" max="15621" width="8.33203125" style="1" customWidth="1"/>
    <col min="15622" max="15622" width="7.6640625" style="1" customWidth="1"/>
    <col min="15623" max="15623" width="8.33203125" style="1" customWidth="1"/>
    <col min="15624" max="15624" width="8.5546875" style="1" customWidth="1"/>
    <col min="15625" max="15625" width="7.5546875" style="1" customWidth="1"/>
    <col min="15626" max="15627" width="12.33203125" style="1" bestFit="1" customWidth="1"/>
    <col min="15628" max="15628" width="6.33203125" style="1" customWidth="1"/>
    <col min="15629" max="15840" width="8.88671875" style="1"/>
    <col min="15841" max="15841" width="7" style="1" customWidth="1"/>
    <col min="15842" max="15842" width="8.5546875" style="1" customWidth="1"/>
    <col min="15843" max="15843" width="7.44140625" style="1" customWidth="1"/>
    <col min="15844" max="15844" width="14" style="1" customWidth="1"/>
    <col min="15845" max="15845" width="13.88671875" style="1" customWidth="1"/>
    <col min="15846" max="15846" width="5.44140625" style="1" customWidth="1"/>
    <col min="15847" max="15848" width="12.33203125" style="1" customWidth="1"/>
    <col min="15849" max="15849" width="6.33203125" style="1" customWidth="1"/>
    <col min="15850" max="15850" width="16.44140625" style="1" customWidth="1"/>
    <col min="15851" max="15851" width="7.5546875" style="1" customWidth="1"/>
    <col min="15852" max="15853" width="12.33203125" style="1" customWidth="1"/>
    <col min="15854" max="15854" width="6.33203125" style="1" customWidth="1"/>
    <col min="15855" max="15855" width="5" style="1" customWidth="1"/>
    <col min="15856" max="15856" width="8.5546875" style="1" customWidth="1"/>
    <col min="15857" max="15857" width="7.109375" style="1" customWidth="1"/>
    <col min="15858" max="15859" width="12.33203125" style="1" customWidth="1"/>
    <col min="15860" max="15860" width="6.33203125" style="1" customWidth="1"/>
    <col min="15861" max="15861" width="4" style="1" customWidth="1"/>
    <col min="15862" max="15862" width="13.33203125" style="1" customWidth="1"/>
    <col min="15863" max="15863" width="7.5546875" style="1" customWidth="1"/>
    <col min="15864" max="15865" width="12.33203125" style="1" customWidth="1"/>
    <col min="15866" max="15866" width="6.33203125" style="1" customWidth="1"/>
    <col min="15867" max="15867" width="6.5546875" style="1" customWidth="1"/>
    <col min="15868" max="15868" width="7.109375" style="1" customWidth="1"/>
    <col min="15869" max="15869" width="6.5546875" style="1" customWidth="1"/>
    <col min="15870" max="15870" width="7.109375" style="1" customWidth="1"/>
    <col min="15871" max="15872" width="12.33203125" style="1" customWidth="1"/>
    <col min="15873" max="15873" width="6.33203125" style="1" customWidth="1"/>
    <col min="15874" max="15874" width="4" style="1" customWidth="1"/>
    <col min="15875" max="15875" width="10.109375" style="1" customWidth="1"/>
    <col min="15876" max="15876" width="6.33203125" style="1" customWidth="1"/>
    <col min="15877" max="15877" width="8.33203125" style="1" customWidth="1"/>
    <col min="15878" max="15878" width="7.6640625" style="1" customWidth="1"/>
    <col min="15879" max="15879" width="8.33203125" style="1" customWidth="1"/>
    <col min="15880" max="15880" width="8.5546875" style="1" customWidth="1"/>
    <col min="15881" max="15881" width="7.5546875" style="1" customWidth="1"/>
    <col min="15882" max="15883" width="12.33203125" style="1" bestFit="1" customWidth="1"/>
    <col min="15884" max="15884" width="6.33203125" style="1" customWidth="1"/>
    <col min="15885" max="16096" width="8.88671875" style="1"/>
    <col min="16097" max="16097" width="7" style="1" customWidth="1"/>
    <col min="16098" max="16098" width="8.5546875" style="1" customWidth="1"/>
    <col min="16099" max="16099" width="7.44140625" style="1" customWidth="1"/>
    <col min="16100" max="16100" width="14" style="1" customWidth="1"/>
    <col min="16101" max="16101" width="13.88671875" style="1" customWidth="1"/>
    <col min="16102" max="16102" width="5.44140625" style="1" customWidth="1"/>
    <col min="16103" max="16104" width="12.33203125" style="1" customWidth="1"/>
    <col min="16105" max="16105" width="6.33203125" style="1" customWidth="1"/>
    <col min="16106" max="16106" width="16.44140625" style="1" customWidth="1"/>
    <col min="16107" max="16107" width="7.5546875" style="1" customWidth="1"/>
    <col min="16108" max="16109" width="12.33203125" style="1" customWidth="1"/>
    <col min="16110" max="16110" width="6.33203125" style="1" customWidth="1"/>
    <col min="16111" max="16111" width="5" style="1" customWidth="1"/>
    <col min="16112" max="16112" width="8.5546875" style="1" customWidth="1"/>
    <col min="16113" max="16113" width="7.109375" style="1" customWidth="1"/>
    <col min="16114" max="16115" width="12.33203125" style="1" customWidth="1"/>
    <col min="16116" max="16116" width="6.33203125" style="1" customWidth="1"/>
    <col min="16117" max="16117" width="4" style="1" customWidth="1"/>
    <col min="16118" max="16118" width="13.33203125" style="1" customWidth="1"/>
    <col min="16119" max="16119" width="7.5546875" style="1" customWidth="1"/>
    <col min="16120" max="16121" width="12.33203125" style="1" customWidth="1"/>
    <col min="16122" max="16122" width="6.33203125" style="1" customWidth="1"/>
    <col min="16123" max="16123" width="6.5546875" style="1" customWidth="1"/>
    <col min="16124" max="16124" width="7.109375" style="1" customWidth="1"/>
    <col min="16125" max="16125" width="6.5546875" style="1" customWidth="1"/>
    <col min="16126" max="16126" width="7.109375" style="1" customWidth="1"/>
    <col min="16127" max="16128" width="12.33203125" style="1" customWidth="1"/>
    <col min="16129" max="16129" width="6.33203125" style="1" customWidth="1"/>
    <col min="16130" max="16130" width="4" style="1" customWidth="1"/>
    <col min="16131" max="16131" width="10.109375" style="1" customWidth="1"/>
    <col min="16132" max="16132" width="6.33203125" style="1" customWidth="1"/>
    <col min="16133" max="16133" width="8.33203125" style="1" customWidth="1"/>
    <col min="16134" max="16134" width="7.6640625" style="1" customWidth="1"/>
    <col min="16135" max="16135" width="8.33203125" style="1" customWidth="1"/>
    <col min="16136" max="16136" width="8.5546875" style="1" customWidth="1"/>
    <col min="16137" max="16137" width="7.5546875" style="1" customWidth="1"/>
    <col min="16138" max="16139" width="12.33203125" style="1" bestFit="1" customWidth="1"/>
    <col min="16140" max="16140" width="6.33203125" style="1" customWidth="1"/>
    <col min="16141" max="16384" width="8.88671875" style="1"/>
  </cols>
  <sheetData>
    <row r="1" spans="1:25" ht="15.6" thickTop="1" thickBot="1" x14ac:dyDescent="0.35">
      <c r="A1" s="54" t="s">
        <v>36</v>
      </c>
      <c r="B1" s="56" t="s">
        <v>50</v>
      </c>
      <c r="C1" s="54" t="s">
        <v>51</v>
      </c>
      <c r="D1" s="55" t="s">
        <v>52</v>
      </c>
      <c r="E1" s="55" t="s">
        <v>53</v>
      </c>
      <c r="F1" s="55" t="s">
        <v>65</v>
      </c>
      <c r="G1" s="60" t="s">
        <v>66</v>
      </c>
      <c r="H1" s="54" t="s">
        <v>55</v>
      </c>
      <c r="I1" s="57" t="s">
        <v>52</v>
      </c>
      <c r="J1" s="57" t="s">
        <v>65</v>
      </c>
      <c r="K1" s="106" t="s">
        <v>66</v>
      </c>
      <c r="L1" s="54" t="s">
        <v>55</v>
      </c>
      <c r="M1" s="57" t="s">
        <v>52</v>
      </c>
      <c r="N1" s="57" t="s">
        <v>65</v>
      </c>
      <c r="O1" s="106" t="s">
        <v>66</v>
      </c>
      <c r="P1" s="107"/>
      <c r="Q1" s="107"/>
      <c r="R1" s="55" t="s">
        <v>68</v>
      </c>
      <c r="S1" s="57" t="s">
        <v>52</v>
      </c>
      <c r="T1" s="57" t="s">
        <v>65</v>
      </c>
      <c r="U1" s="106" t="s">
        <v>66</v>
      </c>
      <c r="V1" s="54" t="s">
        <v>67</v>
      </c>
      <c r="W1" s="57" t="s">
        <v>52</v>
      </c>
      <c r="X1" s="57" t="s">
        <v>65</v>
      </c>
      <c r="Y1" s="106" t="s">
        <v>66</v>
      </c>
    </row>
    <row r="2" spans="1:25" ht="16.8" thickTop="1" thickBot="1" x14ac:dyDescent="0.35">
      <c r="A2" s="58">
        <v>1</v>
      </c>
      <c r="B2" s="12">
        <v>934</v>
      </c>
      <c r="C2" s="59"/>
      <c r="D2" s="60"/>
      <c r="E2" s="60"/>
      <c r="F2" s="60"/>
      <c r="G2" s="105" t="s">
        <v>65</v>
      </c>
      <c r="H2" s="61"/>
      <c r="I2" s="62"/>
      <c r="J2" s="62"/>
      <c r="K2" s="101" t="s">
        <v>65</v>
      </c>
      <c r="L2" s="63"/>
      <c r="M2" s="64"/>
      <c r="N2" s="64"/>
      <c r="O2" s="101" t="s">
        <v>65</v>
      </c>
      <c r="P2" s="104"/>
      <c r="Q2" s="104"/>
      <c r="R2" s="103"/>
      <c r="S2" s="64"/>
      <c r="T2" s="64"/>
      <c r="U2" s="101" t="s">
        <v>65</v>
      </c>
      <c r="V2" s="102"/>
      <c r="W2" s="64"/>
      <c r="X2" s="64"/>
      <c r="Y2" s="101" t="s">
        <v>65</v>
      </c>
    </row>
    <row r="3" spans="1:25" x14ac:dyDescent="0.3">
      <c r="A3" s="58">
        <v>2</v>
      </c>
      <c r="B3" s="1">
        <v>931</v>
      </c>
      <c r="C3" s="66">
        <f t="shared" ref="C3:C21" si="0">B2</f>
        <v>934</v>
      </c>
      <c r="D3" s="1">
        <f t="shared" ref="D3:D21" si="1">B3-C3</f>
        <v>-3</v>
      </c>
      <c r="E3" s="1">
        <f t="shared" ref="E3:E21" si="2">ABS(B3-C3)</f>
        <v>3</v>
      </c>
      <c r="F3" s="67">
        <f t="shared" ref="F3:F21" si="3">D3/$E$23</f>
        <v>-0.50442477876106195</v>
      </c>
      <c r="G3" s="67">
        <f t="shared" ref="G3:G21" si="4">ABS(F3)</f>
        <v>0.50442477876106195</v>
      </c>
      <c r="H3" s="68">
        <f>B2</f>
        <v>934</v>
      </c>
      <c r="I3" s="17">
        <f t="shared" ref="I3:I21" si="5">B3-H3</f>
        <v>-3</v>
      </c>
      <c r="J3" s="67">
        <f t="shared" ref="J3:J21" si="6">I3/$E$23</f>
        <v>-0.50442477876106195</v>
      </c>
      <c r="K3" s="69">
        <f t="shared" ref="K3:K21" si="7">ABS(J3)</f>
        <v>0.50442477876106195</v>
      </c>
      <c r="L3" s="100">
        <f>B2</f>
        <v>934</v>
      </c>
      <c r="M3" s="67">
        <f t="shared" ref="M3:M21" si="8">B3-L3</f>
        <v>-3</v>
      </c>
      <c r="N3" s="67">
        <f t="shared" ref="N3:N21" si="9">M3/$E$23</f>
        <v>-0.50442477876106195</v>
      </c>
      <c r="O3" s="69">
        <f t="shared" ref="O3:O21" si="10">ABS(N3)</f>
        <v>0.50442477876106195</v>
      </c>
      <c r="P3" s="67">
        <f>B2</f>
        <v>934</v>
      </c>
      <c r="Q3" s="67">
        <v>0</v>
      </c>
      <c r="R3" s="67">
        <f t="shared" ref="R3:R21" si="11">P2+Q2</f>
        <v>0</v>
      </c>
      <c r="S3" s="67">
        <f t="shared" ref="S3:S21" si="12">B3-R3</f>
        <v>931</v>
      </c>
      <c r="T3" s="67">
        <f t="shared" ref="T3:T21" si="13">S3/$E$23</f>
        <v>156.53982300884954</v>
      </c>
      <c r="U3" s="69">
        <f t="shared" ref="U3:U21" si="14">ABS(T3)</f>
        <v>156.53982300884954</v>
      </c>
      <c r="V3" s="68">
        <f>B2</f>
        <v>934</v>
      </c>
      <c r="W3" s="67">
        <f t="shared" ref="W3:W21" si="15">B3-V3</f>
        <v>-3</v>
      </c>
      <c r="X3" s="67">
        <f t="shared" ref="X3:X21" si="16">W3/$E$23</f>
        <v>-0.50442477876106195</v>
      </c>
      <c r="Y3" s="69">
        <f t="shared" ref="Y3:Y21" si="17">ABS(X3)</f>
        <v>0.50442477876106195</v>
      </c>
    </row>
    <row r="4" spans="1:25" x14ac:dyDescent="0.3">
      <c r="A4" s="58">
        <v>3</v>
      </c>
      <c r="B4" s="1">
        <v>938</v>
      </c>
      <c r="C4" s="66">
        <f t="shared" si="0"/>
        <v>931</v>
      </c>
      <c r="D4" s="1">
        <f t="shared" si="1"/>
        <v>7</v>
      </c>
      <c r="E4" s="1">
        <f t="shared" si="2"/>
        <v>7</v>
      </c>
      <c r="F4" s="67">
        <f t="shared" si="3"/>
        <v>1.1769911504424779</v>
      </c>
      <c r="G4" s="67">
        <f t="shared" si="4"/>
        <v>1.1769911504424779</v>
      </c>
      <c r="H4" s="68">
        <f t="shared" ref="H4:H21" si="18">$H$25*B3+(1-$H$25)*H3</f>
        <v>933.7</v>
      </c>
      <c r="I4" s="17">
        <f t="shared" si="5"/>
        <v>4.2999999999999545</v>
      </c>
      <c r="J4" s="67">
        <f t="shared" si="6"/>
        <v>0.72300884955751443</v>
      </c>
      <c r="K4" s="69">
        <f t="shared" si="7"/>
        <v>0.72300884955751443</v>
      </c>
      <c r="L4" s="100">
        <f t="shared" ref="L4:L21" si="19">$L$25*B3+(1-$L$25)*L3</f>
        <v>931.3</v>
      </c>
      <c r="M4" s="67">
        <f t="shared" si="8"/>
        <v>6.7000000000000455</v>
      </c>
      <c r="N4" s="67">
        <f t="shared" si="9"/>
        <v>1.1265486725663794</v>
      </c>
      <c r="O4" s="69">
        <f t="shared" si="10"/>
        <v>1.1265486725663794</v>
      </c>
      <c r="P4" s="67">
        <f t="shared" ref="P4:P21" si="20">$P$25*$B3+(1-$P$25)*(P3+Q3)</f>
        <v>931.3</v>
      </c>
      <c r="Q4" s="67">
        <f t="shared" ref="Q4:Q21" si="21">$Q$25*(P4-P3)+(1-$Q$25)*Q3</f>
        <v>-0.27000000000000457</v>
      </c>
      <c r="R4" s="67">
        <f t="shared" si="11"/>
        <v>934</v>
      </c>
      <c r="S4" s="67">
        <f t="shared" si="12"/>
        <v>4</v>
      </c>
      <c r="T4" s="67">
        <f t="shared" si="13"/>
        <v>0.67256637168141586</v>
      </c>
      <c r="U4" s="69">
        <f t="shared" si="14"/>
        <v>0.67256637168141586</v>
      </c>
      <c r="V4" s="68">
        <f>AVERAGE($B$2:B4)</f>
        <v>934.33333333333337</v>
      </c>
      <c r="W4" s="67">
        <f t="shared" si="15"/>
        <v>3.6666666666666288</v>
      </c>
      <c r="X4" s="67">
        <f t="shared" si="16"/>
        <v>0.61651917404129153</v>
      </c>
      <c r="Y4" s="69">
        <f t="shared" si="17"/>
        <v>0.61651917404129153</v>
      </c>
    </row>
    <row r="5" spans="1:25" x14ac:dyDescent="0.3">
      <c r="A5" s="58">
        <v>4</v>
      </c>
      <c r="B5" s="1">
        <v>927</v>
      </c>
      <c r="C5" s="66">
        <f t="shared" si="0"/>
        <v>938</v>
      </c>
      <c r="D5" s="1">
        <f t="shared" si="1"/>
        <v>-11</v>
      </c>
      <c r="E5" s="1">
        <f t="shared" si="2"/>
        <v>11</v>
      </c>
      <c r="F5" s="67">
        <f t="shared" si="3"/>
        <v>-1.8495575221238938</v>
      </c>
      <c r="G5" s="67">
        <f t="shared" si="4"/>
        <v>1.8495575221238938</v>
      </c>
      <c r="H5" s="68">
        <f t="shared" si="18"/>
        <v>934.13000000000011</v>
      </c>
      <c r="I5" s="17">
        <f t="shared" si="5"/>
        <v>-7.1300000000001091</v>
      </c>
      <c r="J5" s="67">
        <f t="shared" si="6"/>
        <v>-1.1988495575221423</v>
      </c>
      <c r="K5" s="69">
        <f t="shared" si="7"/>
        <v>1.1988495575221423</v>
      </c>
      <c r="L5" s="100">
        <f t="shared" si="19"/>
        <v>937.33</v>
      </c>
      <c r="M5" s="67">
        <f t="shared" si="8"/>
        <v>-10.330000000000041</v>
      </c>
      <c r="N5" s="67">
        <f t="shared" si="9"/>
        <v>-1.7369026548672635</v>
      </c>
      <c r="O5" s="69">
        <f t="shared" si="10"/>
        <v>1.7369026548672635</v>
      </c>
      <c r="P5" s="67">
        <f t="shared" si="20"/>
        <v>937.303</v>
      </c>
      <c r="Q5" s="67">
        <f t="shared" si="21"/>
        <v>0.35730000000000017</v>
      </c>
      <c r="R5" s="67">
        <f t="shared" si="11"/>
        <v>931.03</v>
      </c>
      <c r="S5" s="67">
        <f t="shared" si="12"/>
        <v>-4.0299999999999727</v>
      </c>
      <c r="T5" s="67">
        <f t="shared" si="13"/>
        <v>-0.6776106194690219</v>
      </c>
      <c r="U5" s="69">
        <f t="shared" si="14"/>
        <v>0.6776106194690219</v>
      </c>
      <c r="V5" s="68">
        <f>AVERAGE($B$2:B5)</f>
        <v>932.5</v>
      </c>
      <c r="W5" s="67">
        <f t="shared" si="15"/>
        <v>-5.5</v>
      </c>
      <c r="X5" s="67">
        <f t="shared" si="16"/>
        <v>-0.9247787610619469</v>
      </c>
      <c r="Y5" s="69">
        <f t="shared" si="17"/>
        <v>0.9247787610619469</v>
      </c>
    </row>
    <row r="6" spans="1:25" x14ac:dyDescent="0.3">
      <c r="A6" s="58">
        <v>5</v>
      </c>
      <c r="B6" s="1">
        <v>946</v>
      </c>
      <c r="C6" s="66">
        <f t="shared" si="0"/>
        <v>927</v>
      </c>
      <c r="D6" s="1">
        <f t="shared" si="1"/>
        <v>19</v>
      </c>
      <c r="E6" s="1">
        <f t="shared" si="2"/>
        <v>19</v>
      </c>
      <c r="F6" s="67">
        <f t="shared" si="3"/>
        <v>3.1946902654867255</v>
      </c>
      <c r="G6" s="67">
        <f t="shared" si="4"/>
        <v>3.1946902654867255</v>
      </c>
      <c r="H6" s="68">
        <f t="shared" si="18"/>
        <v>933.41700000000014</v>
      </c>
      <c r="I6" s="17">
        <f t="shared" si="5"/>
        <v>12.582999999999856</v>
      </c>
      <c r="J6" s="67">
        <f t="shared" si="6"/>
        <v>2.1157256637167898</v>
      </c>
      <c r="K6" s="69">
        <f t="shared" si="7"/>
        <v>2.1157256637167898</v>
      </c>
      <c r="L6" s="100">
        <f t="shared" si="19"/>
        <v>928.03300000000002</v>
      </c>
      <c r="M6" s="67">
        <f t="shared" si="8"/>
        <v>17.966999999999985</v>
      </c>
      <c r="N6" s="67">
        <f t="shared" si="9"/>
        <v>3.0209999999999972</v>
      </c>
      <c r="O6" s="69">
        <f t="shared" si="10"/>
        <v>3.0209999999999972</v>
      </c>
      <c r="P6" s="67">
        <f t="shared" si="20"/>
        <v>928.06603000000007</v>
      </c>
      <c r="Q6" s="67">
        <f t="shared" si="21"/>
        <v>-0.60212699999999275</v>
      </c>
      <c r="R6" s="67">
        <f t="shared" si="11"/>
        <v>937.66030000000001</v>
      </c>
      <c r="S6" s="67">
        <f t="shared" si="12"/>
        <v>8.3396999999999935</v>
      </c>
      <c r="T6" s="67">
        <f t="shared" si="13"/>
        <v>1.402250442477875</v>
      </c>
      <c r="U6" s="69">
        <f t="shared" si="14"/>
        <v>1.402250442477875</v>
      </c>
      <c r="V6" s="68">
        <f>AVERAGE($B$2:B6)</f>
        <v>935.2</v>
      </c>
      <c r="W6" s="67">
        <f t="shared" si="15"/>
        <v>10.799999999999955</v>
      </c>
      <c r="X6" s="67">
        <f t="shared" si="16"/>
        <v>1.8159292035398154</v>
      </c>
      <c r="Y6" s="69">
        <f t="shared" si="17"/>
        <v>1.8159292035398154</v>
      </c>
    </row>
    <row r="7" spans="1:25" x14ac:dyDescent="0.3">
      <c r="A7" s="58">
        <v>6</v>
      </c>
      <c r="B7" s="1">
        <v>948</v>
      </c>
      <c r="C7" s="66">
        <f t="shared" si="0"/>
        <v>946</v>
      </c>
      <c r="D7" s="1">
        <f t="shared" si="1"/>
        <v>2</v>
      </c>
      <c r="E7" s="1">
        <f t="shared" si="2"/>
        <v>2</v>
      </c>
      <c r="F7" s="67">
        <f t="shared" si="3"/>
        <v>0.33628318584070793</v>
      </c>
      <c r="G7" s="67">
        <f t="shared" si="4"/>
        <v>0.33628318584070793</v>
      </c>
      <c r="H7" s="68">
        <f t="shared" si="18"/>
        <v>934.67530000000022</v>
      </c>
      <c r="I7" s="17">
        <f t="shared" si="5"/>
        <v>13.32469999999978</v>
      </c>
      <c r="J7" s="67">
        <f t="shared" si="6"/>
        <v>2.2404362831858036</v>
      </c>
      <c r="K7" s="69">
        <f t="shared" si="7"/>
        <v>2.2404362831858036</v>
      </c>
      <c r="L7" s="100">
        <f t="shared" si="19"/>
        <v>944.2032999999999</v>
      </c>
      <c r="M7" s="67">
        <f t="shared" si="8"/>
        <v>3.7967000000001008</v>
      </c>
      <c r="N7" s="67">
        <f t="shared" si="9"/>
        <v>0.63838318584072484</v>
      </c>
      <c r="O7" s="69">
        <f t="shared" si="10"/>
        <v>0.63838318584072484</v>
      </c>
      <c r="P7" s="67">
        <f t="shared" si="20"/>
        <v>944.14639030000001</v>
      </c>
      <c r="Q7" s="67">
        <f t="shared" si="21"/>
        <v>1.0661217300000003</v>
      </c>
      <c r="R7" s="67">
        <f t="shared" si="11"/>
        <v>927.46390300000007</v>
      </c>
      <c r="S7" s="67">
        <f t="shared" si="12"/>
        <v>20.536096999999927</v>
      </c>
      <c r="T7" s="67">
        <f t="shared" si="13"/>
        <v>3.4529720619468902</v>
      </c>
      <c r="U7" s="69">
        <f t="shared" si="14"/>
        <v>3.4529720619468902</v>
      </c>
      <c r="V7" s="68">
        <f>AVERAGE($B$2:B7)</f>
        <v>937.33333333333337</v>
      </c>
      <c r="W7" s="67">
        <f t="shared" si="15"/>
        <v>10.666666666666629</v>
      </c>
      <c r="X7" s="67">
        <f t="shared" si="16"/>
        <v>1.7935103244837693</v>
      </c>
      <c r="Y7" s="69">
        <f t="shared" si="17"/>
        <v>1.7935103244837693</v>
      </c>
    </row>
    <row r="8" spans="1:25" x14ac:dyDescent="0.3">
      <c r="A8" s="58">
        <v>7</v>
      </c>
      <c r="B8" s="1">
        <v>957</v>
      </c>
      <c r="C8" s="66">
        <f t="shared" si="0"/>
        <v>948</v>
      </c>
      <c r="D8" s="1">
        <f t="shared" si="1"/>
        <v>9</v>
      </c>
      <c r="E8" s="1">
        <f t="shared" si="2"/>
        <v>9</v>
      </c>
      <c r="F8" s="67">
        <f t="shared" si="3"/>
        <v>1.5132743362831858</v>
      </c>
      <c r="G8" s="67">
        <f t="shared" si="4"/>
        <v>1.5132743362831858</v>
      </c>
      <c r="H8" s="68">
        <f t="shared" si="18"/>
        <v>936.00777000000016</v>
      </c>
      <c r="I8" s="17">
        <f t="shared" si="5"/>
        <v>20.992229999999836</v>
      </c>
      <c r="J8" s="67">
        <f t="shared" si="6"/>
        <v>3.5296669911504148</v>
      </c>
      <c r="K8" s="69">
        <f t="shared" si="7"/>
        <v>3.5296669911504148</v>
      </c>
      <c r="L8" s="100">
        <f t="shared" si="19"/>
        <v>947.62032999999997</v>
      </c>
      <c r="M8" s="67">
        <f t="shared" si="8"/>
        <v>9.3796700000000328</v>
      </c>
      <c r="N8" s="67">
        <f t="shared" si="9"/>
        <v>1.577112654867262</v>
      </c>
      <c r="O8" s="69">
        <f t="shared" si="10"/>
        <v>1.577112654867262</v>
      </c>
      <c r="P8" s="67">
        <f t="shared" si="20"/>
        <v>947.72125120300007</v>
      </c>
      <c r="Q8" s="67">
        <f t="shared" si="21"/>
        <v>1.3169956473000062</v>
      </c>
      <c r="R8" s="67">
        <f t="shared" si="11"/>
        <v>945.21251202999997</v>
      </c>
      <c r="S8" s="67">
        <f t="shared" si="12"/>
        <v>11.787487970000029</v>
      </c>
      <c r="T8" s="67">
        <f t="shared" si="13"/>
        <v>1.9819670038053145</v>
      </c>
      <c r="U8" s="69">
        <f t="shared" si="14"/>
        <v>1.9819670038053145</v>
      </c>
      <c r="V8" s="68">
        <f>AVERAGE($B$2:B8)</f>
        <v>940.14285714285711</v>
      </c>
      <c r="W8" s="67">
        <f t="shared" si="15"/>
        <v>16.85714285714289</v>
      </c>
      <c r="X8" s="67">
        <f t="shared" si="16"/>
        <v>2.8343868520859723</v>
      </c>
      <c r="Y8" s="69">
        <f t="shared" si="17"/>
        <v>2.8343868520859723</v>
      </c>
    </row>
    <row r="9" spans="1:25" x14ac:dyDescent="0.3">
      <c r="A9" s="58">
        <v>8</v>
      </c>
      <c r="B9" s="1">
        <v>959</v>
      </c>
      <c r="C9" s="66">
        <f t="shared" si="0"/>
        <v>957</v>
      </c>
      <c r="D9" s="1">
        <f t="shared" si="1"/>
        <v>2</v>
      </c>
      <c r="E9" s="1">
        <f t="shared" si="2"/>
        <v>2</v>
      </c>
      <c r="F9" s="67">
        <f t="shared" si="3"/>
        <v>0.33628318584070793</v>
      </c>
      <c r="G9" s="67">
        <f t="shared" si="4"/>
        <v>0.33628318584070793</v>
      </c>
      <c r="H9" s="68">
        <f t="shared" si="18"/>
        <v>938.10699300000022</v>
      </c>
      <c r="I9" s="17">
        <f t="shared" si="5"/>
        <v>20.893006999999784</v>
      </c>
      <c r="J9" s="67">
        <f t="shared" si="6"/>
        <v>3.5129834778760696</v>
      </c>
      <c r="K9" s="69">
        <f t="shared" si="7"/>
        <v>3.5129834778760696</v>
      </c>
      <c r="L9" s="100">
        <f t="shared" si="19"/>
        <v>956.06203300000004</v>
      </c>
      <c r="M9" s="67">
        <f t="shared" si="8"/>
        <v>2.9379669999999578</v>
      </c>
      <c r="N9" s="67">
        <f t="shared" si="9"/>
        <v>0.49399445132742653</v>
      </c>
      <c r="O9" s="69">
        <f t="shared" si="10"/>
        <v>0.49399445132742653</v>
      </c>
      <c r="P9" s="67">
        <f t="shared" si="20"/>
        <v>956.2038246850301</v>
      </c>
      <c r="Q9" s="67">
        <f t="shared" si="21"/>
        <v>2.0335534307730092</v>
      </c>
      <c r="R9" s="67">
        <f t="shared" si="11"/>
        <v>949.03824685030008</v>
      </c>
      <c r="S9" s="67">
        <f t="shared" si="12"/>
        <v>9.9617531496999163</v>
      </c>
      <c r="T9" s="67">
        <f t="shared" si="13"/>
        <v>1.6749850428698974</v>
      </c>
      <c r="U9" s="69">
        <f t="shared" si="14"/>
        <v>1.6749850428698974</v>
      </c>
      <c r="V9" s="68">
        <f>AVERAGE($B$2:B9)</f>
        <v>942.5</v>
      </c>
      <c r="W9" s="67">
        <f t="shared" si="15"/>
        <v>16.5</v>
      </c>
      <c r="X9" s="67">
        <f t="shared" si="16"/>
        <v>2.7743362831858405</v>
      </c>
      <c r="Y9" s="69">
        <f t="shared" si="17"/>
        <v>2.7743362831858405</v>
      </c>
    </row>
    <row r="10" spans="1:25" x14ac:dyDescent="0.3">
      <c r="A10" s="58">
        <v>9</v>
      </c>
      <c r="B10" s="1">
        <v>965</v>
      </c>
      <c r="C10" s="66">
        <f t="shared" si="0"/>
        <v>959</v>
      </c>
      <c r="D10" s="1">
        <f t="shared" si="1"/>
        <v>6</v>
      </c>
      <c r="E10" s="1">
        <f t="shared" si="2"/>
        <v>6</v>
      </c>
      <c r="F10" s="67">
        <f t="shared" si="3"/>
        <v>1.0088495575221239</v>
      </c>
      <c r="G10" s="67">
        <f t="shared" si="4"/>
        <v>1.0088495575221239</v>
      </c>
      <c r="H10" s="68">
        <f t="shared" si="18"/>
        <v>940.19629370000018</v>
      </c>
      <c r="I10" s="17">
        <f t="shared" si="5"/>
        <v>24.803706299999817</v>
      </c>
      <c r="J10" s="67">
        <f t="shared" si="6"/>
        <v>4.1705346876105889</v>
      </c>
      <c r="K10" s="69">
        <f t="shared" si="7"/>
        <v>4.1705346876105889</v>
      </c>
      <c r="L10" s="100">
        <f t="shared" si="19"/>
        <v>958.70620329999997</v>
      </c>
      <c r="M10" s="67">
        <f t="shared" si="8"/>
        <v>6.2937967000000299</v>
      </c>
      <c r="N10" s="67">
        <f t="shared" si="9"/>
        <v>1.0582490026548723</v>
      </c>
      <c r="O10" s="69">
        <f t="shared" si="10"/>
        <v>1.0582490026548723</v>
      </c>
      <c r="P10" s="67">
        <f t="shared" si="20"/>
        <v>958.92373781158028</v>
      </c>
      <c r="Q10" s="67">
        <f t="shared" si="21"/>
        <v>2.1021894003507264</v>
      </c>
      <c r="R10" s="67">
        <f t="shared" si="11"/>
        <v>958.23737811580315</v>
      </c>
      <c r="S10" s="67">
        <f t="shared" si="12"/>
        <v>6.7626218841968466</v>
      </c>
      <c r="T10" s="67">
        <f t="shared" si="13"/>
        <v>1.1370780159269034</v>
      </c>
      <c r="U10" s="69">
        <f t="shared" si="14"/>
        <v>1.1370780159269034</v>
      </c>
      <c r="V10" s="68">
        <f>AVERAGE($B$2:B10)</f>
        <v>945</v>
      </c>
      <c r="W10" s="67">
        <f t="shared" si="15"/>
        <v>20</v>
      </c>
      <c r="X10" s="67">
        <f t="shared" si="16"/>
        <v>3.3628318584070795</v>
      </c>
      <c r="Y10" s="69">
        <f t="shared" si="17"/>
        <v>3.3628318584070795</v>
      </c>
    </row>
    <row r="11" spans="1:25" x14ac:dyDescent="0.3">
      <c r="A11" s="58">
        <v>10</v>
      </c>
      <c r="B11" s="1">
        <v>963</v>
      </c>
      <c r="C11" s="66">
        <f t="shared" si="0"/>
        <v>965</v>
      </c>
      <c r="D11" s="1">
        <f t="shared" si="1"/>
        <v>-2</v>
      </c>
      <c r="E11" s="1">
        <f t="shared" si="2"/>
        <v>2</v>
      </c>
      <c r="F11" s="67">
        <f t="shared" si="3"/>
        <v>-0.33628318584070793</v>
      </c>
      <c r="G11" s="67">
        <f t="shared" si="4"/>
        <v>0.33628318584070793</v>
      </c>
      <c r="H11" s="68">
        <f t="shared" si="18"/>
        <v>942.67666433000022</v>
      </c>
      <c r="I11" s="17">
        <f t="shared" si="5"/>
        <v>20.323335669999778</v>
      </c>
      <c r="J11" s="67">
        <f t="shared" si="6"/>
        <v>3.4171980330088121</v>
      </c>
      <c r="K11" s="69">
        <f t="shared" si="7"/>
        <v>3.4171980330088121</v>
      </c>
      <c r="L11" s="100">
        <f t="shared" si="19"/>
        <v>964.37062032999995</v>
      </c>
      <c r="M11" s="67">
        <f t="shared" si="8"/>
        <v>-1.3706203299999515</v>
      </c>
      <c r="N11" s="67">
        <f t="shared" si="9"/>
        <v>-0.23045828557521308</v>
      </c>
      <c r="O11" s="69">
        <f t="shared" si="10"/>
        <v>0.23045828557521308</v>
      </c>
      <c r="P11" s="67">
        <f t="shared" si="20"/>
        <v>964.6025927211931</v>
      </c>
      <c r="Q11" s="67">
        <f t="shared" si="21"/>
        <v>2.459855951276936</v>
      </c>
      <c r="R11" s="67">
        <f t="shared" si="11"/>
        <v>961.02592721193105</v>
      </c>
      <c r="S11" s="67">
        <f t="shared" si="12"/>
        <v>1.9740727880689519</v>
      </c>
      <c r="T11" s="67">
        <f t="shared" si="13"/>
        <v>0.33192374312663792</v>
      </c>
      <c r="U11" s="69">
        <f t="shared" si="14"/>
        <v>0.33192374312663792</v>
      </c>
      <c r="V11" s="68">
        <f>AVERAGE($B$2:B11)</f>
        <v>946.8</v>
      </c>
      <c r="W11" s="67">
        <f t="shared" si="15"/>
        <v>16.200000000000045</v>
      </c>
      <c r="X11" s="67">
        <f t="shared" si="16"/>
        <v>2.7238938053097419</v>
      </c>
      <c r="Y11" s="69">
        <f t="shared" si="17"/>
        <v>2.7238938053097419</v>
      </c>
    </row>
    <row r="12" spans="1:25" x14ac:dyDescent="0.3">
      <c r="A12" s="58">
        <v>11</v>
      </c>
      <c r="B12" s="1">
        <v>968</v>
      </c>
      <c r="C12" s="66">
        <f t="shared" si="0"/>
        <v>963</v>
      </c>
      <c r="D12" s="1">
        <f t="shared" si="1"/>
        <v>5</v>
      </c>
      <c r="E12" s="1">
        <f t="shared" si="2"/>
        <v>5</v>
      </c>
      <c r="F12" s="67">
        <f t="shared" si="3"/>
        <v>0.84070796460176989</v>
      </c>
      <c r="G12" s="67">
        <f t="shared" si="4"/>
        <v>0.84070796460176989</v>
      </c>
      <c r="H12" s="68">
        <f t="shared" si="18"/>
        <v>944.70899789700024</v>
      </c>
      <c r="I12" s="17">
        <f t="shared" si="5"/>
        <v>23.291002102999755</v>
      </c>
      <c r="J12" s="67">
        <f t="shared" si="6"/>
        <v>3.9161861943096929</v>
      </c>
      <c r="K12" s="69">
        <f t="shared" si="7"/>
        <v>3.9161861943096929</v>
      </c>
      <c r="L12" s="100">
        <f t="shared" si="19"/>
        <v>963.13706203300001</v>
      </c>
      <c r="M12" s="67">
        <f t="shared" si="8"/>
        <v>4.8629379669999935</v>
      </c>
      <c r="N12" s="67">
        <f t="shared" si="9"/>
        <v>0.81766213604424665</v>
      </c>
      <c r="O12" s="69">
        <f t="shared" si="10"/>
        <v>0.81766213604424665</v>
      </c>
      <c r="P12" s="67">
        <f t="shared" si="20"/>
        <v>963.40624486724698</v>
      </c>
      <c r="Q12" s="67">
        <f t="shared" si="21"/>
        <v>2.0942355707546305</v>
      </c>
      <c r="R12" s="67">
        <f t="shared" si="11"/>
        <v>967.06244867247005</v>
      </c>
      <c r="S12" s="67">
        <f t="shared" si="12"/>
        <v>0.93755132752994541</v>
      </c>
      <c r="T12" s="67">
        <f t="shared" si="13"/>
        <v>0.15764137365547753</v>
      </c>
      <c r="U12" s="69">
        <f t="shared" si="14"/>
        <v>0.15764137365547753</v>
      </c>
      <c r="V12" s="68">
        <f>AVERAGE($B$2:B12)</f>
        <v>948.72727272727275</v>
      </c>
      <c r="W12" s="67">
        <f t="shared" si="15"/>
        <v>19.272727272727252</v>
      </c>
      <c r="X12" s="67">
        <f t="shared" si="16"/>
        <v>3.2405470635559093</v>
      </c>
      <c r="Y12" s="69">
        <f t="shared" si="17"/>
        <v>3.2405470635559093</v>
      </c>
    </row>
    <row r="13" spans="1:25" x14ac:dyDescent="0.3">
      <c r="A13" s="58">
        <v>12</v>
      </c>
      <c r="B13" s="1">
        <v>967</v>
      </c>
      <c r="C13" s="66">
        <f t="shared" si="0"/>
        <v>968</v>
      </c>
      <c r="D13" s="1">
        <f t="shared" si="1"/>
        <v>-1</v>
      </c>
      <c r="E13" s="1">
        <f t="shared" si="2"/>
        <v>1</v>
      </c>
      <c r="F13" s="67">
        <f t="shared" si="3"/>
        <v>-0.16814159292035397</v>
      </c>
      <c r="G13" s="67">
        <f t="shared" si="4"/>
        <v>0.16814159292035397</v>
      </c>
      <c r="H13" s="68">
        <f t="shared" si="18"/>
        <v>947.03809810730036</v>
      </c>
      <c r="I13" s="17">
        <f t="shared" si="5"/>
        <v>19.961901892699643</v>
      </c>
      <c r="J13" s="67">
        <f t="shared" si="6"/>
        <v>3.3564259819583468</v>
      </c>
      <c r="K13" s="69">
        <f t="shared" si="7"/>
        <v>3.3564259819583468</v>
      </c>
      <c r="L13" s="100">
        <f t="shared" si="19"/>
        <v>967.51370620329999</v>
      </c>
      <c r="M13" s="67">
        <f t="shared" si="8"/>
        <v>-0.51370620329998928</v>
      </c>
      <c r="N13" s="67">
        <f t="shared" si="9"/>
        <v>-8.6375379315927397E-2</v>
      </c>
      <c r="O13" s="69">
        <f t="shared" si="10"/>
        <v>8.6375379315927397E-2</v>
      </c>
      <c r="P13" s="67">
        <f t="shared" si="20"/>
        <v>967.75004804380023</v>
      </c>
      <c r="Q13" s="67">
        <f t="shared" si="21"/>
        <v>2.3191923313344924</v>
      </c>
      <c r="R13" s="67">
        <f t="shared" si="11"/>
        <v>965.50048043800166</v>
      </c>
      <c r="S13" s="67">
        <f t="shared" si="12"/>
        <v>1.4995195619983406</v>
      </c>
      <c r="T13" s="67">
        <f t="shared" si="13"/>
        <v>0.25213160776963245</v>
      </c>
      <c r="U13" s="69">
        <f t="shared" si="14"/>
        <v>0.25213160776963245</v>
      </c>
      <c r="V13" s="68">
        <f>AVERAGE($B$2:B13)</f>
        <v>950.25</v>
      </c>
      <c r="W13" s="67">
        <f t="shared" si="15"/>
        <v>16.75</v>
      </c>
      <c r="X13" s="67">
        <f t="shared" si="16"/>
        <v>2.8163716814159292</v>
      </c>
      <c r="Y13" s="69">
        <f t="shared" si="17"/>
        <v>2.8163716814159292</v>
      </c>
    </row>
    <row r="14" spans="1:25" x14ac:dyDescent="0.3">
      <c r="A14" s="58">
        <v>13</v>
      </c>
      <c r="B14" s="1">
        <v>976</v>
      </c>
      <c r="C14" s="66">
        <f t="shared" si="0"/>
        <v>967</v>
      </c>
      <c r="D14" s="1">
        <f t="shared" si="1"/>
        <v>9</v>
      </c>
      <c r="E14" s="1">
        <f t="shared" si="2"/>
        <v>9</v>
      </c>
      <c r="F14" s="67">
        <f t="shared" si="3"/>
        <v>1.5132743362831858</v>
      </c>
      <c r="G14" s="67">
        <f t="shared" si="4"/>
        <v>1.5132743362831858</v>
      </c>
      <c r="H14" s="68">
        <f t="shared" si="18"/>
        <v>949.03428829657037</v>
      </c>
      <c r="I14" s="17">
        <f t="shared" si="5"/>
        <v>26.965711703429633</v>
      </c>
      <c r="J14" s="67">
        <f t="shared" si="6"/>
        <v>4.5340577200456904</v>
      </c>
      <c r="K14" s="69">
        <f t="shared" si="7"/>
        <v>4.5340577200456904</v>
      </c>
      <c r="L14" s="100">
        <f t="shared" si="19"/>
        <v>967.05137062033009</v>
      </c>
      <c r="M14" s="67">
        <f t="shared" si="8"/>
        <v>8.9486293796699101</v>
      </c>
      <c r="N14" s="67">
        <f t="shared" si="9"/>
        <v>1.5046367983515778</v>
      </c>
      <c r="O14" s="69">
        <f t="shared" si="10"/>
        <v>1.5046367983515778</v>
      </c>
      <c r="P14" s="67">
        <f t="shared" si="20"/>
        <v>967.30692403751357</v>
      </c>
      <c r="Q14" s="67">
        <f t="shared" si="21"/>
        <v>2.0429606975723766</v>
      </c>
      <c r="R14" s="67">
        <f t="shared" si="11"/>
        <v>970.06924037513477</v>
      </c>
      <c r="S14" s="67">
        <f t="shared" si="12"/>
        <v>5.9307596248652317</v>
      </c>
      <c r="T14" s="67">
        <f t="shared" si="13"/>
        <v>0.99720737055256103</v>
      </c>
      <c r="U14" s="69">
        <f t="shared" si="14"/>
        <v>0.99720737055256103</v>
      </c>
      <c r="V14" s="68">
        <f>AVERAGE($B$2:B14)</f>
        <v>952.23076923076928</v>
      </c>
      <c r="W14" s="67">
        <f t="shared" si="15"/>
        <v>23.769230769230717</v>
      </c>
      <c r="X14" s="67">
        <f t="shared" si="16"/>
        <v>3.9965963240299431</v>
      </c>
      <c r="Y14" s="69">
        <f t="shared" si="17"/>
        <v>3.9965963240299431</v>
      </c>
    </row>
    <row r="15" spans="1:25" x14ac:dyDescent="0.3">
      <c r="A15" s="58">
        <v>14</v>
      </c>
      <c r="B15" s="1">
        <v>981</v>
      </c>
      <c r="C15" s="66">
        <f t="shared" si="0"/>
        <v>976</v>
      </c>
      <c r="D15" s="1">
        <f t="shared" si="1"/>
        <v>5</v>
      </c>
      <c r="E15" s="1">
        <f t="shared" si="2"/>
        <v>5</v>
      </c>
      <c r="F15" s="67">
        <f t="shared" si="3"/>
        <v>0.84070796460176989</v>
      </c>
      <c r="G15" s="67">
        <f t="shared" si="4"/>
        <v>0.84070796460176989</v>
      </c>
      <c r="H15" s="68">
        <f t="shared" si="18"/>
        <v>951.73085946691333</v>
      </c>
      <c r="I15" s="17">
        <f t="shared" si="5"/>
        <v>29.26914053308667</v>
      </c>
      <c r="J15" s="67">
        <f t="shared" si="6"/>
        <v>4.9213599126428909</v>
      </c>
      <c r="K15" s="69">
        <f t="shared" si="7"/>
        <v>4.9213599126428909</v>
      </c>
      <c r="L15" s="100">
        <f t="shared" si="19"/>
        <v>975.10513706203301</v>
      </c>
      <c r="M15" s="67">
        <f t="shared" si="8"/>
        <v>5.894862937966991</v>
      </c>
      <c r="N15" s="67">
        <f t="shared" si="9"/>
        <v>0.99117164443692762</v>
      </c>
      <c r="O15" s="69">
        <f t="shared" si="10"/>
        <v>0.99117164443692762</v>
      </c>
      <c r="P15" s="67">
        <f t="shared" si="20"/>
        <v>975.33498847350859</v>
      </c>
      <c r="Q15" s="67">
        <f t="shared" si="21"/>
        <v>2.641471071414641</v>
      </c>
      <c r="R15" s="67">
        <f t="shared" si="11"/>
        <v>969.34988473508599</v>
      </c>
      <c r="S15" s="67">
        <f t="shared" si="12"/>
        <v>11.650115264914007</v>
      </c>
      <c r="T15" s="67">
        <f t="shared" si="13"/>
        <v>1.9588689383483726</v>
      </c>
      <c r="U15" s="69">
        <f t="shared" si="14"/>
        <v>1.9588689383483726</v>
      </c>
      <c r="V15" s="68">
        <f>AVERAGE($B$2:B15)</f>
        <v>954.28571428571433</v>
      </c>
      <c r="W15" s="67">
        <f t="shared" si="15"/>
        <v>26.714285714285666</v>
      </c>
      <c r="X15" s="67">
        <f t="shared" si="16"/>
        <v>4.4917825537294478</v>
      </c>
      <c r="Y15" s="69">
        <f t="shared" si="17"/>
        <v>4.4917825537294478</v>
      </c>
    </row>
    <row r="16" spans="1:25" x14ac:dyDescent="0.3">
      <c r="A16" s="58">
        <v>15</v>
      </c>
      <c r="B16" s="1">
        <v>980</v>
      </c>
      <c r="C16" s="66">
        <f t="shared" si="0"/>
        <v>981</v>
      </c>
      <c r="D16" s="1">
        <f t="shared" si="1"/>
        <v>-1</v>
      </c>
      <c r="E16" s="1">
        <f t="shared" si="2"/>
        <v>1</v>
      </c>
      <c r="F16" s="67">
        <f t="shared" si="3"/>
        <v>-0.16814159292035397</v>
      </c>
      <c r="G16" s="67">
        <f t="shared" si="4"/>
        <v>0.16814159292035397</v>
      </c>
      <c r="H16" s="68">
        <f t="shared" si="18"/>
        <v>954.65777352022201</v>
      </c>
      <c r="I16" s="17">
        <f t="shared" si="5"/>
        <v>25.342226479777992</v>
      </c>
      <c r="J16" s="67">
        <f t="shared" si="6"/>
        <v>4.2610823284582464</v>
      </c>
      <c r="K16" s="69">
        <f t="shared" si="7"/>
        <v>4.2610823284582464</v>
      </c>
      <c r="L16" s="100">
        <f t="shared" si="19"/>
        <v>980.41051370620323</v>
      </c>
      <c r="M16" s="67">
        <f t="shared" si="8"/>
        <v>-0.41051370620323269</v>
      </c>
      <c r="N16" s="67">
        <f t="shared" si="9"/>
        <v>-6.9024428476649746E-2</v>
      </c>
      <c r="O16" s="69">
        <f t="shared" si="10"/>
        <v>6.9024428476649746E-2</v>
      </c>
      <c r="P16" s="67">
        <f t="shared" si="20"/>
        <v>980.69764595449226</v>
      </c>
      <c r="Q16" s="67">
        <f t="shared" si="21"/>
        <v>2.913589712371544</v>
      </c>
      <c r="R16" s="67">
        <f t="shared" si="11"/>
        <v>977.97645954492327</v>
      </c>
      <c r="S16" s="67">
        <f t="shared" si="12"/>
        <v>2.0235404550767271</v>
      </c>
      <c r="T16" s="67">
        <f t="shared" si="13"/>
        <v>0.34024131545537889</v>
      </c>
      <c r="U16" s="69">
        <f t="shared" si="14"/>
        <v>0.34024131545537889</v>
      </c>
      <c r="V16" s="68">
        <f>AVERAGE($B$2:B16)</f>
        <v>956</v>
      </c>
      <c r="W16" s="67">
        <f t="shared" si="15"/>
        <v>24</v>
      </c>
      <c r="X16" s="67">
        <f t="shared" si="16"/>
        <v>4.0353982300884956</v>
      </c>
      <c r="Y16" s="69">
        <f t="shared" si="17"/>
        <v>4.0353982300884956</v>
      </c>
    </row>
    <row r="17" spans="1:25" x14ac:dyDescent="0.3">
      <c r="A17" s="58">
        <v>16</v>
      </c>
      <c r="B17" s="1">
        <v>979</v>
      </c>
      <c r="C17" s="66">
        <f t="shared" si="0"/>
        <v>980</v>
      </c>
      <c r="D17" s="1">
        <f t="shared" si="1"/>
        <v>-1</v>
      </c>
      <c r="E17" s="1">
        <f t="shared" si="2"/>
        <v>1</v>
      </c>
      <c r="F17" s="67">
        <f t="shared" si="3"/>
        <v>-0.16814159292035397</v>
      </c>
      <c r="G17" s="67">
        <f t="shared" si="4"/>
        <v>0.16814159292035397</v>
      </c>
      <c r="H17" s="68">
        <f t="shared" si="18"/>
        <v>957.19199616819981</v>
      </c>
      <c r="I17" s="17">
        <f t="shared" si="5"/>
        <v>21.808003831800193</v>
      </c>
      <c r="J17" s="67">
        <f t="shared" si="6"/>
        <v>3.6668325026920674</v>
      </c>
      <c r="K17" s="69">
        <f t="shared" si="7"/>
        <v>3.6668325026920674</v>
      </c>
      <c r="L17" s="100">
        <f t="shared" si="19"/>
        <v>980.04105137062027</v>
      </c>
      <c r="M17" s="67">
        <f t="shared" si="8"/>
        <v>-1.0410513706202664</v>
      </c>
      <c r="N17" s="67">
        <f t="shared" si="9"/>
        <v>-0.17504403576800939</v>
      </c>
      <c r="O17" s="69">
        <f t="shared" si="10"/>
        <v>0.17504403576800939</v>
      </c>
      <c r="P17" s="67">
        <f t="shared" si="20"/>
        <v>980.36112356668639</v>
      </c>
      <c r="Q17" s="67">
        <f t="shared" si="21"/>
        <v>2.5885785023538022</v>
      </c>
      <c r="R17" s="67">
        <f t="shared" si="11"/>
        <v>983.61123566686376</v>
      </c>
      <c r="S17" s="67">
        <f t="shared" si="12"/>
        <v>-4.6112356668637631</v>
      </c>
      <c r="T17" s="67">
        <f t="shared" si="13"/>
        <v>-0.77534051035762386</v>
      </c>
      <c r="U17" s="69">
        <f t="shared" si="14"/>
        <v>0.77534051035762386</v>
      </c>
      <c r="V17" s="68">
        <f>AVERAGE($B$2:B17)</f>
        <v>957.4375</v>
      </c>
      <c r="W17" s="67">
        <f t="shared" si="15"/>
        <v>21.5625</v>
      </c>
      <c r="X17" s="67">
        <f t="shared" si="16"/>
        <v>3.6255530973451324</v>
      </c>
      <c r="Y17" s="69">
        <f t="shared" si="17"/>
        <v>3.6255530973451324</v>
      </c>
    </row>
    <row r="18" spans="1:25" x14ac:dyDescent="0.3">
      <c r="A18" s="58">
        <v>17</v>
      </c>
      <c r="B18" s="1">
        <v>972</v>
      </c>
      <c r="C18" s="66">
        <f t="shared" si="0"/>
        <v>979</v>
      </c>
      <c r="D18" s="1">
        <f t="shared" si="1"/>
        <v>-7</v>
      </c>
      <c r="E18" s="1">
        <f t="shared" si="2"/>
        <v>7</v>
      </c>
      <c r="F18" s="67">
        <f t="shared" si="3"/>
        <v>-1.1769911504424779</v>
      </c>
      <c r="G18" s="67">
        <f t="shared" si="4"/>
        <v>1.1769911504424779</v>
      </c>
      <c r="H18" s="68">
        <f t="shared" si="18"/>
        <v>959.37279655137979</v>
      </c>
      <c r="I18" s="17">
        <f t="shared" si="5"/>
        <v>12.627203448620207</v>
      </c>
      <c r="J18" s="67">
        <f t="shared" si="6"/>
        <v>2.1231581019803887</v>
      </c>
      <c r="K18" s="69">
        <f t="shared" si="7"/>
        <v>2.1231581019803887</v>
      </c>
      <c r="L18" s="100">
        <f t="shared" si="19"/>
        <v>979.10410513706199</v>
      </c>
      <c r="M18" s="67">
        <f t="shared" si="8"/>
        <v>-7.1041051370619925</v>
      </c>
      <c r="N18" s="67">
        <f t="shared" si="9"/>
        <v>-1.194495554019273</v>
      </c>
      <c r="O18" s="69">
        <f t="shared" si="10"/>
        <v>1.194495554019273</v>
      </c>
      <c r="P18" s="67">
        <f t="shared" si="20"/>
        <v>979.39497020690396</v>
      </c>
      <c r="Q18" s="67">
        <f t="shared" si="21"/>
        <v>2.2331053161401795</v>
      </c>
      <c r="R18" s="67">
        <f t="shared" si="11"/>
        <v>982.9497020690402</v>
      </c>
      <c r="S18" s="67">
        <f t="shared" si="12"/>
        <v>-10.9497020690402</v>
      </c>
      <c r="T18" s="67">
        <f t="shared" si="13"/>
        <v>-1.841100347891715</v>
      </c>
      <c r="U18" s="69">
        <f t="shared" si="14"/>
        <v>1.841100347891715</v>
      </c>
      <c r="V18" s="68">
        <f>AVERAGE($B$2:B18)</f>
        <v>958.29411764705878</v>
      </c>
      <c r="W18" s="67">
        <f t="shared" si="15"/>
        <v>13.705882352941217</v>
      </c>
      <c r="X18" s="67">
        <f t="shared" si="16"/>
        <v>2.3045288912025055</v>
      </c>
      <c r="Y18" s="69">
        <f t="shared" si="17"/>
        <v>2.3045288912025055</v>
      </c>
    </row>
    <row r="19" spans="1:25" x14ac:dyDescent="0.3">
      <c r="A19" s="58">
        <v>18</v>
      </c>
      <c r="B19" s="1">
        <v>977</v>
      </c>
      <c r="C19" s="66">
        <f t="shared" si="0"/>
        <v>972</v>
      </c>
      <c r="D19" s="1">
        <f t="shared" si="1"/>
        <v>5</v>
      </c>
      <c r="E19" s="1">
        <f t="shared" si="2"/>
        <v>5</v>
      </c>
      <c r="F19" s="67">
        <f t="shared" si="3"/>
        <v>0.84070796460176989</v>
      </c>
      <c r="G19" s="67">
        <f t="shared" si="4"/>
        <v>0.84070796460176989</v>
      </c>
      <c r="H19" s="68">
        <f t="shared" si="18"/>
        <v>960.63551689624182</v>
      </c>
      <c r="I19" s="17">
        <f t="shared" si="5"/>
        <v>16.364483103758175</v>
      </c>
      <c r="J19" s="67">
        <f t="shared" si="6"/>
        <v>2.7515502563841179</v>
      </c>
      <c r="K19" s="69">
        <f t="shared" si="7"/>
        <v>2.7515502563841179</v>
      </c>
      <c r="L19" s="100">
        <f t="shared" si="19"/>
        <v>972.71041051370628</v>
      </c>
      <c r="M19" s="67">
        <f t="shared" si="8"/>
        <v>4.2895894862937212</v>
      </c>
      <c r="N19" s="67">
        <f t="shared" si="9"/>
        <v>0.7212584091998292</v>
      </c>
      <c r="O19" s="69">
        <f t="shared" si="10"/>
        <v>0.7212584091998292</v>
      </c>
      <c r="P19" s="67">
        <f t="shared" si="20"/>
        <v>972.96280755230441</v>
      </c>
      <c r="Q19" s="67">
        <f t="shared" si="21"/>
        <v>1.3665785190662065</v>
      </c>
      <c r="R19" s="67">
        <f t="shared" si="11"/>
        <v>981.62807552304412</v>
      </c>
      <c r="S19" s="67">
        <f t="shared" si="12"/>
        <v>-4.6280755230441173</v>
      </c>
      <c r="T19" s="67">
        <f t="shared" si="13"/>
        <v>-0.77817199060033826</v>
      </c>
      <c r="U19" s="69">
        <f t="shared" si="14"/>
        <v>0.77817199060033826</v>
      </c>
      <c r="V19" s="68">
        <f>AVERAGE($B$2:B19)</f>
        <v>959.33333333333337</v>
      </c>
      <c r="W19" s="67">
        <f t="shared" si="15"/>
        <v>17.666666666666629</v>
      </c>
      <c r="X19" s="67">
        <f t="shared" si="16"/>
        <v>2.9705014749262473</v>
      </c>
      <c r="Y19" s="69">
        <f t="shared" si="17"/>
        <v>2.9705014749262473</v>
      </c>
    </row>
    <row r="20" spans="1:25" x14ac:dyDescent="0.3">
      <c r="A20" s="58">
        <v>19</v>
      </c>
      <c r="B20" s="1">
        <v>974</v>
      </c>
      <c r="C20" s="66">
        <f t="shared" si="0"/>
        <v>977</v>
      </c>
      <c r="D20" s="1">
        <f t="shared" si="1"/>
        <v>-3</v>
      </c>
      <c r="E20" s="1">
        <f t="shared" si="2"/>
        <v>3</v>
      </c>
      <c r="F20" s="67">
        <f t="shared" si="3"/>
        <v>-0.50442477876106195</v>
      </c>
      <c r="G20" s="67">
        <f t="shared" si="4"/>
        <v>0.50442477876106195</v>
      </c>
      <c r="H20" s="68">
        <f t="shared" si="18"/>
        <v>962.27196520661766</v>
      </c>
      <c r="I20" s="17">
        <f t="shared" si="5"/>
        <v>11.728034793382335</v>
      </c>
      <c r="J20" s="67">
        <f t="shared" si="6"/>
        <v>1.9719704519846404</v>
      </c>
      <c r="K20" s="69">
        <f t="shared" si="7"/>
        <v>1.9719704519846404</v>
      </c>
      <c r="L20" s="100">
        <f t="shared" si="19"/>
        <v>976.57104105137068</v>
      </c>
      <c r="M20" s="67">
        <f t="shared" si="8"/>
        <v>-2.5710410513706847</v>
      </c>
      <c r="N20" s="67">
        <f t="shared" si="9"/>
        <v>-0.43229893784108858</v>
      </c>
      <c r="O20" s="69">
        <f t="shared" si="10"/>
        <v>0.43229893784108858</v>
      </c>
      <c r="P20" s="67">
        <f t="shared" si="20"/>
        <v>976.73293860713716</v>
      </c>
      <c r="Q20" s="67">
        <f t="shared" si="21"/>
        <v>1.6069337726428605</v>
      </c>
      <c r="R20" s="67">
        <f t="shared" si="11"/>
        <v>974.32938607137066</v>
      </c>
      <c r="S20" s="67">
        <f t="shared" si="12"/>
        <v>-0.32938607137066356</v>
      </c>
      <c r="T20" s="67">
        <f t="shared" si="13"/>
        <v>-5.5383498726040772E-2</v>
      </c>
      <c r="U20" s="69">
        <f t="shared" si="14"/>
        <v>5.5383498726040772E-2</v>
      </c>
      <c r="V20" s="68">
        <f>AVERAGE($B$2:B20)</f>
        <v>960.10526315789468</v>
      </c>
      <c r="W20" s="67">
        <f t="shared" si="15"/>
        <v>13.894736842105317</v>
      </c>
      <c r="X20" s="67">
        <f t="shared" si="16"/>
        <v>2.3362831858407169</v>
      </c>
      <c r="Y20" s="69">
        <f t="shared" si="17"/>
        <v>2.3362831858407169</v>
      </c>
    </row>
    <row r="21" spans="1:25" ht="15" thickBot="1" x14ac:dyDescent="0.35">
      <c r="A21" s="58">
        <v>20</v>
      </c>
      <c r="B21" s="22">
        <v>959</v>
      </c>
      <c r="C21" s="66">
        <f t="shared" si="0"/>
        <v>974</v>
      </c>
      <c r="D21" s="1">
        <f t="shared" si="1"/>
        <v>-15</v>
      </c>
      <c r="E21" s="1">
        <f t="shared" si="2"/>
        <v>15</v>
      </c>
      <c r="F21" s="67">
        <f t="shared" si="3"/>
        <v>-2.5221238938053094</v>
      </c>
      <c r="G21" s="67">
        <f t="shared" si="4"/>
        <v>2.5221238938053094</v>
      </c>
      <c r="H21" s="68">
        <f t="shared" si="18"/>
        <v>963.44476868595586</v>
      </c>
      <c r="I21" s="17">
        <f t="shared" si="5"/>
        <v>-4.4447686859558644</v>
      </c>
      <c r="J21" s="67">
        <f t="shared" si="6"/>
        <v>-0.74735048701912765</v>
      </c>
      <c r="K21" s="69">
        <f t="shared" si="7"/>
        <v>0.74735048701912765</v>
      </c>
      <c r="L21" s="100">
        <f t="shared" si="19"/>
        <v>974.25710410513705</v>
      </c>
      <c r="M21" s="67">
        <f t="shared" si="8"/>
        <v>-15.257104105137046</v>
      </c>
      <c r="N21" s="67">
        <f t="shared" si="9"/>
        <v>-2.5653537875894146</v>
      </c>
      <c r="O21" s="69">
        <f t="shared" si="10"/>
        <v>2.5653537875894146</v>
      </c>
      <c r="P21" s="67">
        <f t="shared" si="20"/>
        <v>974.43398723797804</v>
      </c>
      <c r="Q21" s="67">
        <f t="shared" si="21"/>
        <v>1.2163452584626633</v>
      </c>
      <c r="R21" s="67">
        <f t="shared" si="11"/>
        <v>978.33987237977999</v>
      </c>
      <c r="S21" s="67">
        <f t="shared" si="12"/>
        <v>-19.33987237977999</v>
      </c>
      <c r="T21" s="67">
        <f t="shared" si="13"/>
        <v>-3.2518369488125645</v>
      </c>
      <c r="U21" s="69">
        <f t="shared" si="14"/>
        <v>3.2518369488125645</v>
      </c>
      <c r="V21" s="68">
        <f>AVERAGE($B$2:B21)</f>
        <v>960.05</v>
      </c>
      <c r="W21" s="67">
        <f t="shared" si="15"/>
        <v>-1.0499999999999545</v>
      </c>
      <c r="X21" s="67">
        <f t="shared" si="16"/>
        <v>-0.17654867256636403</v>
      </c>
      <c r="Y21" s="69">
        <f t="shared" si="17"/>
        <v>0.17654867256636403</v>
      </c>
    </row>
    <row r="22" spans="1:25" ht="15" thickTop="1" x14ac:dyDescent="0.3">
      <c r="A22" s="73" t="s">
        <v>17</v>
      </c>
      <c r="B22" s="74">
        <f>SUM(B2:B21)</f>
        <v>19201</v>
      </c>
      <c r="C22" s="74">
        <f t="shared" ref="C22:O22" si="22">SUM(C3:C21)</f>
        <v>18242</v>
      </c>
      <c r="D22" s="74">
        <f t="shared" si="22"/>
        <v>25</v>
      </c>
      <c r="E22" s="74">
        <f t="shared" si="22"/>
        <v>113</v>
      </c>
      <c r="F22" s="74">
        <f t="shared" si="22"/>
        <v>4.2035398230088497</v>
      </c>
      <c r="G22" s="75">
        <f t="shared" si="22"/>
        <v>18.999999999999993</v>
      </c>
      <c r="H22" s="74">
        <f t="shared" si="22"/>
        <v>17976.997081826405</v>
      </c>
      <c r="I22" s="74">
        <f t="shared" si="22"/>
        <v>290.00291817359744</v>
      </c>
      <c r="J22" s="75">
        <f t="shared" si="22"/>
        <v>48.761552613259738</v>
      </c>
      <c r="K22" s="75">
        <f t="shared" si="22"/>
        <v>53.662802259864399</v>
      </c>
      <c r="L22" s="75">
        <f t="shared" si="22"/>
        <v>18237.526988432764</v>
      </c>
      <c r="M22" s="75">
        <f t="shared" si="22"/>
        <v>29.473011567237563</v>
      </c>
      <c r="N22" s="75">
        <f t="shared" si="22"/>
        <v>4.9556391130753443</v>
      </c>
      <c r="O22" s="75">
        <f t="shared" si="22"/>
        <v>18.944394797503143</v>
      </c>
      <c r="P22" s="99"/>
      <c r="Q22" s="75"/>
      <c r="R22" s="99">
        <f t="shared" ref="R22:Y22" si="23">SUM(R3:R21)</f>
        <v>17294.485052683747</v>
      </c>
      <c r="S22" s="75">
        <f t="shared" si="23"/>
        <v>972.51494731625121</v>
      </c>
      <c r="T22" s="75">
        <f t="shared" si="23"/>
        <v>163.52021238060865</v>
      </c>
      <c r="U22" s="76">
        <f t="shared" si="23"/>
        <v>178.27910021232321</v>
      </c>
      <c r="V22" s="98">
        <f t="shared" si="23"/>
        <v>18004.523494191566</v>
      </c>
      <c r="W22" s="75">
        <f t="shared" si="23"/>
        <v>262.47650580843299</v>
      </c>
      <c r="X22" s="75">
        <f t="shared" si="23"/>
        <v>44.133217790798462</v>
      </c>
      <c r="Y22" s="76">
        <f t="shared" si="23"/>
        <v>47.344722215577214</v>
      </c>
    </row>
    <row r="23" spans="1:25" x14ac:dyDescent="0.3">
      <c r="A23" s="1" t="s">
        <v>56</v>
      </c>
      <c r="B23" s="17">
        <f>AVERAGE(B2:B21)</f>
        <v>960.05</v>
      </c>
      <c r="C23" s="17">
        <f t="shared" ref="C23:O23" si="24">AVERAGE(C3:C21)</f>
        <v>960.10526315789468</v>
      </c>
      <c r="D23" s="77">
        <f t="shared" si="24"/>
        <v>1.3157894736842106</v>
      </c>
      <c r="E23" s="78">
        <f t="shared" si="24"/>
        <v>5.9473684210526319</v>
      </c>
      <c r="F23" s="17">
        <f t="shared" si="24"/>
        <v>0.22123893805309736</v>
      </c>
      <c r="G23" s="97">
        <f t="shared" si="24"/>
        <v>0.99999999999999967</v>
      </c>
      <c r="H23" s="79">
        <f t="shared" si="24"/>
        <v>946.15774114875819</v>
      </c>
      <c r="I23" s="78">
        <f t="shared" si="24"/>
        <v>15.263311482820917</v>
      </c>
      <c r="J23" s="79">
        <f t="shared" si="24"/>
        <v>2.5663975059610387</v>
      </c>
      <c r="K23" s="97">
        <f t="shared" si="24"/>
        <v>2.8243580136770738</v>
      </c>
      <c r="L23" s="79">
        <f t="shared" si="24"/>
        <v>959.86984149646128</v>
      </c>
      <c r="M23" s="78">
        <f t="shared" si="24"/>
        <v>1.5512111351177664</v>
      </c>
      <c r="N23" s="79">
        <f t="shared" si="24"/>
        <v>0.26082311121449181</v>
      </c>
      <c r="O23" s="97">
        <f t="shared" si="24"/>
        <v>0.99707341039490227</v>
      </c>
      <c r="P23" s="79"/>
      <c r="Q23" s="78"/>
      <c r="R23" s="79">
        <f t="shared" ref="R23:Y23" si="25">AVERAGE(R3:R21)</f>
        <v>910.23605540440769</v>
      </c>
      <c r="S23" s="78">
        <f t="shared" si="25"/>
        <v>51.184997227171117</v>
      </c>
      <c r="T23" s="79">
        <f t="shared" si="25"/>
        <v>8.6063269674004559</v>
      </c>
      <c r="U23" s="95">
        <f t="shared" si="25"/>
        <v>9.3831105374906958</v>
      </c>
      <c r="V23" s="96">
        <f t="shared" si="25"/>
        <v>947.60649969429289</v>
      </c>
      <c r="W23" s="78">
        <f t="shared" si="25"/>
        <v>13.814552937285947</v>
      </c>
      <c r="X23" s="79">
        <f t="shared" si="25"/>
        <v>2.3228009363578139</v>
      </c>
      <c r="Y23" s="95">
        <f t="shared" si="25"/>
        <v>2.4918274850303797</v>
      </c>
    </row>
    <row r="24" spans="1:25" x14ac:dyDescent="0.3">
      <c r="A24" s="66"/>
      <c r="D24" s="80" t="s">
        <v>21</v>
      </c>
      <c r="E24" s="80" t="s">
        <v>57</v>
      </c>
      <c r="G24" s="81" t="s">
        <v>64</v>
      </c>
      <c r="I24" s="80" t="s">
        <v>21</v>
      </c>
      <c r="K24" s="81" t="s">
        <v>64</v>
      </c>
      <c r="M24" s="80" t="s">
        <v>21</v>
      </c>
      <c r="O24" s="81" t="s">
        <v>64</v>
      </c>
      <c r="S24" s="80" t="s">
        <v>21</v>
      </c>
      <c r="U24" s="82" t="s">
        <v>64</v>
      </c>
      <c r="V24" s="66"/>
      <c r="W24" s="80" t="s">
        <v>21</v>
      </c>
      <c r="Y24" s="82" t="s">
        <v>64</v>
      </c>
    </row>
    <row r="25" spans="1:25" ht="15" thickBot="1" x14ac:dyDescent="0.35">
      <c r="A25" s="71"/>
      <c r="B25" s="72"/>
      <c r="C25" s="72"/>
      <c r="D25" s="72"/>
      <c r="E25" s="72"/>
      <c r="F25" s="72"/>
      <c r="G25" s="72"/>
      <c r="H25" s="83">
        <v>0.1</v>
      </c>
      <c r="I25" s="72" t="s">
        <v>59</v>
      </c>
      <c r="J25" s="72"/>
      <c r="K25" s="72"/>
      <c r="L25" s="83">
        <v>0.9</v>
      </c>
      <c r="M25" s="72" t="s">
        <v>59</v>
      </c>
      <c r="N25" s="72"/>
      <c r="O25" s="72"/>
      <c r="P25" s="83">
        <v>0.9</v>
      </c>
      <c r="Q25" s="83">
        <v>0.1</v>
      </c>
      <c r="R25" s="72"/>
      <c r="S25" s="72"/>
      <c r="T25" s="72"/>
      <c r="U25" s="70"/>
      <c r="V25" s="71"/>
      <c r="W25" s="72"/>
      <c r="X25" s="72"/>
      <c r="Y25" s="70"/>
    </row>
    <row r="26" spans="1:25" ht="15" thickTop="1" x14ac:dyDescent="0.3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zoomScale="90" zoomScaleNormal="90" workbookViewId="0">
      <selection activeCell="F27" sqref="F27"/>
    </sheetView>
  </sheetViews>
  <sheetFormatPr defaultRowHeight="14.4" x14ac:dyDescent="0.3"/>
  <cols>
    <col min="1" max="1" width="5" customWidth="1"/>
    <col min="2" max="2" width="9.33203125" customWidth="1"/>
    <col min="3" max="3" width="9.21875" customWidth="1"/>
    <col min="4" max="4" width="9.77734375" customWidth="1"/>
    <col min="5" max="5" width="8.6640625" customWidth="1"/>
    <col min="6" max="6" width="10.21875" customWidth="1"/>
    <col min="7" max="7" width="13.88671875" customWidth="1"/>
    <col min="8" max="8" width="9.33203125" customWidth="1"/>
    <col min="9" max="9" width="15.5546875" customWidth="1"/>
    <col min="10" max="12" width="12.6640625" customWidth="1"/>
  </cols>
  <sheetData>
    <row r="1" spans="1:12" ht="15.6" thickTop="1" thickBot="1" x14ac:dyDescent="0.35">
      <c r="A1" s="54" t="s">
        <v>36</v>
      </c>
      <c r="B1" s="56" t="s">
        <v>50</v>
      </c>
      <c r="C1" s="54" t="s">
        <v>51</v>
      </c>
      <c r="D1" s="55" t="s">
        <v>52</v>
      </c>
      <c r="E1" s="55" t="s">
        <v>53</v>
      </c>
      <c r="F1" s="55" t="s">
        <v>54</v>
      </c>
      <c r="G1" s="54" t="s">
        <v>55</v>
      </c>
      <c r="H1" s="57" t="s">
        <v>52</v>
      </c>
      <c r="I1" s="55" t="s">
        <v>54</v>
      </c>
      <c r="J1" s="54" t="s">
        <v>55</v>
      </c>
      <c r="K1" s="57" t="s">
        <v>52</v>
      </c>
      <c r="L1" s="56" t="s">
        <v>54</v>
      </c>
    </row>
    <row r="2" spans="1:12" ht="16.2" thickTop="1" x14ac:dyDescent="0.3">
      <c r="A2" s="58">
        <v>1</v>
      </c>
      <c r="B2" s="12">
        <v>934</v>
      </c>
      <c r="C2" s="59"/>
      <c r="D2" s="60"/>
      <c r="E2" s="60"/>
      <c r="F2" s="60"/>
      <c r="G2" s="61"/>
      <c r="H2" s="62"/>
      <c r="I2" s="62"/>
      <c r="J2" s="63"/>
      <c r="K2" s="64"/>
      <c r="L2" s="65"/>
    </row>
    <row r="3" spans="1:12" x14ac:dyDescent="0.3">
      <c r="A3" s="58">
        <v>2</v>
      </c>
      <c r="B3" s="1">
        <v>931</v>
      </c>
      <c r="C3" s="66">
        <f t="shared" ref="C3:C21" si="0">B2</f>
        <v>934</v>
      </c>
      <c r="D3" s="1">
        <f t="shared" ref="D3:D21" si="1">B3-C3</f>
        <v>-3</v>
      </c>
      <c r="E3" s="1">
        <f t="shared" ref="E3:E21" si="2">ABS(B3-C3)</f>
        <v>3</v>
      </c>
      <c r="F3" s="67">
        <f t="shared" ref="F3:F21" si="3">200*E3/(B3+C3)</f>
        <v>0.32171581769436997</v>
      </c>
      <c r="G3" s="68">
        <f>B2</f>
        <v>934</v>
      </c>
      <c r="H3" s="17">
        <f t="shared" ref="H3:H21" si="4">B3-G3</f>
        <v>-3</v>
      </c>
      <c r="I3" s="67">
        <f t="shared" ref="I3:I21" si="5">200*ABS(B3-G3)/(B3+G3)</f>
        <v>0.32171581769436997</v>
      </c>
      <c r="J3" s="100">
        <f>B2</f>
        <v>934</v>
      </c>
      <c r="K3" s="67">
        <f t="shared" ref="K3:K21" si="6">B3-J3</f>
        <v>-3</v>
      </c>
      <c r="L3" s="69">
        <f t="shared" ref="L3:L21" si="7">200*ABS(B3-J3)/(B3+J3)</f>
        <v>0.32171581769436997</v>
      </c>
    </row>
    <row r="4" spans="1:12" x14ac:dyDescent="0.3">
      <c r="A4" s="58">
        <v>3</v>
      </c>
      <c r="B4" s="1">
        <v>938</v>
      </c>
      <c r="C4" s="66">
        <f t="shared" si="0"/>
        <v>931</v>
      </c>
      <c r="D4" s="1">
        <f t="shared" si="1"/>
        <v>7</v>
      </c>
      <c r="E4" s="1">
        <f t="shared" si="2"/>
        <v>7</v>
      </c>
      <c r="F4" s="67">
        <f t="shared" si="3"/>
        <v>0.74906367041198507</v>
      </c>
      <c r="G4" s="68">
        <f t="shared" ref="G4:G21" si="8">$G$25*B3+(1-$G$25)*G3</f>
        <v>933.7</v>
      </c>
      <c r="H4" s="17">
        <f t="shared" si="4"/>
        <v>4.2999999999999545</v>
      </c>
      <c r="I4" s="67">
        <f t="shared" si="5"/>
        <v>0.45947534327081846</v>
      </c>
      <c r="J4" s="100">
        <f t="shared" ref="J4:J21" si="9">$J$25*B3+(1-$J$25)*J3</f>
        <v>931.3</v>
      </c>
      <c r="K4" s="67">
        <f t="shared" si="6"/>
        <v>6.7000000000000455</v>
      </c>
      <c r="L4" s="69">
        <f t="shared" si="7"/>
        <v>0.71684587813620559</v>
      </c>
    </row>
    <row r="5" spans="1:12" x14ac:dyDescent="0.3">
      <c r="A5" s="58">
        <v>4</v>
      </c>
      <c r="B5" s="1">
        <v>927</v>
      </c>
      <c r="C5" s="66">
        <f t="shared" si="0"/>
        <v>938</v>
      </c>
      <c r="D5" s="1">
        <f t="shared" si="1"/>
        <v>-11</v>
      </c>
      <c r="E5" s="1">
        <f t="shared" si="2"/>
        <v>11</v>
      </c>
      <c r="F5" s="67">
        <f t="shared" si="3"/>
        <v>1.1796246648793565</v>
      </c>
      <c r="G5" s="68">
        <f t="shared" si="8"/>
        <v>934.13000000000011</v>
      </c>
      <c r="H5" s="17">
        <f t="shared" si="4"/>
        <v>-7.1300000000001091</v>
      </c>
      <c r="I5" s="67">
        <f t="shared" si="5"/>
        <v>0.76620117885371886</v>
      </c>
      <c r="J5" s="100">
        <f t="shared" si="9"/>
        <v>937.33</v>
      </c>
      <c r="K5" s="67">
        <f t="shared" si="6"/>
        <v>-10.330000000000041</v>
      </c>
      <c r="L5" s="69">
        <f t="shared" si="7"/>
        <v>1.1081729093025421</v>
      </c>
    </row>
    <row r="6" spans="1:12" x14ac:dyDescent="0.3">
      <c r="A6" s="58">
        <v>5</v>
      </c>
      <c r="B6" s="1">
        <v>946</v>
      </c>
      <c r="C6" s="66">
        <f t="shared" si="0"/>
        <v>927</v>
      </c>
      <c r="D6" s="1">
        <f t="shared" si="1"/>
        <v>19</v>
      </c>
      <c r="E6" s="1">
        <f t="shared" si="2"/>
        <v>19</v>
      </c>
      <c r="F6" s="67">
        <f t="shared" si="3"/>
        <v>2.0288307528029899</v>
      </c>
      <c r="G6" s="68">
        <f t="shared" si="8"/>
        <v>933.41700000000014</v>
      </c>
      <c r="H6" s="17">
        <f t="shared" si="4"/>
        <v>12.582999999999856</v>
      </c>
      <c r="I6" s="67">
        <f t="shared" si="5"/>
        <v>1.339032263728577</v>
      </c>
      <c r="J6" s="100">
        <f t="shared" si="9"/>
        <v>928.03300000000002</v>
      </c>
      <c r="K6" s="67">
        <f t="shared" si="6"/>
        <v>17.966999999999985</v>
      </c>
      <c r="L6" s="69">
        <f t="shared" si="7"/>
        <v>1.9174689026287142</v>
      </c>
    </row>
    <row r="7" spans="1:12" x14ac:dyDescent="0.3">
      <c r="A7" s="58">
        <v>6</v>
      </c>
      <c r="B7" s="1">
        <v>948</v>
      </c>
      <c r="C7" s="66">
        <f t="shared" si="0"/>
        <v>946</v>
      </c>
      <c r="D7" s="1">
        <f t="shared" si="1"/>
        <v>2</v>
      </c>
      <c r="E7" s="1">
        <f t="shared" si="2"/>
        <v>2</v>
      </c>
      <c r="F7" s="67">
        <f t="shared" si="3"/>
        <v>0.21119324181626187</v>
      </c>
      <c r="G7" s="68">
        <f t="shared" si="8"/>
        <v>934.67530000000022</v>
      </c>
      <c r="H7" s="17">
        <f t="shared" si="4"/>
        <v>13.32469999999978</v>
      </c>
      <c r="I7" s="67">
        <f t="shared" si="5"/>
        <v>1.4155069650087593</v>
      </c>
      <c r="J7" s="100">
        <f t="shared" si="9"/>
        <v>944.2032999999999</v>
      </c>
      <c r="K7" s="67">
        <f t="shared" si="6"/>
        <v>3.7967000000001008</v>
      </c>
      <c r="L7" s="69">
        <f t="shared" si="7"/>
        <v>0.40129937412117406</v>
      </c>
    </row>
    <row r="8" spans="1:12" x14ac:dyDescent="0.3">
      <c r="A8" s="58">
        <v>7</v>
      </c>
      <c r="B8" s="1">
        <v>957</v>
      </c>
      <c r="C8" s="66">
        <f t="shared" si="0"/>
        <v>948</v>
      </c>
      <c r="D8" s="1">
        <f t="shared" si="1"/>
        <v>9</v>
      </c>
      <c r="E8" s="1">
        <f t="shared" si="2"/>
        <v>9</v>
      </c>
      <c r="F8" s="67">
        <f t="shared" si="3"/>
        <v>0.94488188976377951</v>
      </c>
      <c r="G8" s="68">
        <f t="shared" si="8"/>
        <v>936.00777000000016</v>
      </c>
      <c r="H8" s="17">
        <f t="shared" si="4"/>
        <v>20.992229999999836</v>
      </c>
      <c r="I8" s="67">
        <f t="shared" si="5"/>
        <v>2.2178704527979654</v>
      </c>
      <c r="J8" s="100">
        <f t="shared" si="9"/>
        <v>947.62032999999997</v>
      </c>
      <c r="K8" s="67">
        <f t="shared" si="6"/>
        <v>9.3796700000000328</v>
      </c>
      <c r="L8" s="69">
        <f t="shared" si="7"/>
        <v>0.98493855728191593</v>
      </c>
    </row>
    <row r="9" spans="1:12" x14ac:dyDescent="0.3">
      <c r="A9" s="58">
        <v>8</v>
      </c>
      <c r="B9" s="1">
        <v>959</v>
      </c>
      <c r="C9" s="66">
        <f t="shared" si="0"/>
        <v>957</v>
      </c>
      <c r="D9" s="1">
        <f t="shared" si="1"/>
        <v>2</v>
      </c>
      <c r="E9" s="1">
        <f t="shared" si="2"/>
        <v>2</v>
      </c>
      <c r="F9" s="67">
        <f t="shared" si="3"/>
        <v>0.20876826722338204</v>
      </c>
      <c r="G9" s="68">
        <f t="shared" si="8"/>
        <v>938.10699300000022</v>
      </c>
      <c r="H9" s="17">
        <f t="shared" si="4"/>
        <v>20.893006999999784</v>
      </c>
      <c r="I9" s="67">
        <f t="shared" si="5"/>
        <v>2.2026176780847257</v>
      </c>
      <c r="J9" s="100">
        <f t="shared" si="9"/>
        <v>956.06203300000004</v>
      </c>
      <c r="K9" s="67">
        <f t="shared" si="6"/>
        <v>2.9379669999999578</v>
      </c>
      <c r="L9" s="69">
        <f t="shared" si="7"/>
        <v>0.30682734547220358</v>
      </c>
    </row>
    <row r="10" spans="1:12" x14ac:dyDescent="0.3">
      <c r="A10" s="58">
        <v>9</v>
      </c>
      <c r="B10" s="1">
        <v>965</v>
      </c>
      <c r="C10" s="66">
        <f t="shared" si="0"/>
        <v>959</v>
      </c>
      <c r="D10" s="1">
        <f t="shared" si="1"/>
        <v>6</v>
      </c>
      <c r="E10" s="1">
        <f t="shared" si="2"/>
        <v>6</v>
      </c>
      <c r="F10" s="67">
        <f t="shared" si="3"/>
        <v>0.62370062370062374</v>
      </c>
      <c r="G10" s="68">
        <f t="shared" si="8"/>
        <v>940.19629370000018</v>
      </c>
      <c r="H10" s="17">
        <f t="shared" si="4"/>
        <v>24.803706299999817</v>
      </c>
      <c r="I10" s="67">
        <f t="shared" si="5"/>
        <v>2.6037953550528488</v>
      </c>
      <c r="J10" s="100">
        <f t="shared" si="9"/>
        <v>958.70620329999997</v>
      </c>
      <c r="K10" s="67">
        <f t="shared" si="6"/>
        <v>6.2937967000000299</v>
      </c>
      <c r="L10" s="69">
        <f t="shared" si="7"/>
        <v>0.65434073968295237</v>
      </c>
    </row>
    <row r="11" spans="1:12" x14ac:dyDescent="0.3">
      <c r="A11" s="58">
        <v>10</v>
      </c>
      <c r="B11" s="1">
        <v>963</v>
      </c>
      <c r="C11" s="66">
        <f t="shared" si="0"/>
        <v>965</v>
      </c>
      <c r="D11" s="1">
        <f t="shared" si="1"/>
        <v>-2</v>
      </c>
      <c r="E11" s="1">
        <f t="shared" si="2"/>
        <v>2</v>
      </c>
      <c r="F11" s="67">
        <f t="shared" si="3"/>
        <v>0.2074688796680498</v>
      </c>
      <c r="G11" s="68">
        <f t="shared" si="8"/>
        <v>942.67666433000022</v>
      </c>
      <c r="H11" s="17">
        <f t="shared" si="4"/>
        <v>20.323335669999778</v>
      </c>
      <c r="I11" s="67">
        <f t="shared" si="5"/>
        <v>2.1329259102981228</v>
      </c>
      <c r="J11" s="100">
        <f t="shared" si="9"/>
        <v>964.37062032999995</v>
      </c>
      <c r="K11" s="67">
        <f t="shared" si="6"/>
        <v>-1.3706203299999515</v>
      </c>
      <c r="L11" s="69">
        <f t="shared" si="7"/>
        <v>0.14222696097393839</v>
      </c>
    </row>
    <row r="12" spans="1:12" x14ac:dyDescent="0.3">
      <c r="A12" s="58">
        <v>11</v>
      </c>
      <c r="B12" s="1">
        <v>968</v>
      </c>
      <c r="C12" s="66">
        <f t="shared" si="0"/>
        <v>963</v>
      </c>
      <c r="D12" s="1">
        <f t="shared" si="1"/>
        <v>5</v>
      </c>
      <c r="E12" s="1">
        <f t="shared" si="2"/>
        <v>5</v>
      </c>
      <c r="F12" s="67">
        <f t="shared" si="3"/>
        <v>0.51786639047125838</v>
      </c>
      <c r="G12" s="68">
        <f t="shared" si="8"/>
        <v>944.70899789700024</v>
      </c>
      <c r="H12" s="17">
        <f t="shared" si="4"/>
        <v>23.291002102999755</v>
      </c>
      <c r="I12" s="67">
        <f t="shared" si="5"/>
        <v>2.4353942108922917</v>
      </c>
      <c r="J12" s="100">
        <f t="shared" si="9"/>
        <v>963.13706203300001</v>
      </c>
      <c r="K12" s="67">
        <f t="shared" si="6"/>
        <v>4.8629379669999935</v>
      </c>
      <c r="L12" s="69">
        <f t="shared" si="7"/>
        <v>0.50363467851220745</v>
      </c>
    </row>
    <row r="13" spans="1:12" x14ac:dyDescent="0.3">
      <c r="A13" s="58">
        <v>12</v>
      </c>
      <c r="B13" s="1">
        <v>967</v>
      </c>
      <c r="C13" s="66">
        <f t="shared" si="0"/>
        <v>968</v>
      </c>
      <c r="D13" s="1">
        <f t="shared" si="1"/>
        <v>-1</v>
      </c>
      <c r="E13" s="1">
        <f t="shared" si="2"/>
        <v>1</v>
      </c>
      <c r="F13" s="67">
        <f t="shared" si="3"/>
        <v>0.10335917312661498</v>
      </c>
      <c r="G13" s="68">
        <f t="shared" si="8"/>
        <v>947.03809810730036</v>
      </c>
      <c r="H13" s="17">
        <f t="shared" si="4"/>
        <v>19.961901892699643</v>
      </c>
      <c r="I13" s="67">
        <f t="shared" si="5"/>
        <v>2.0858416467717129</v>
      </c>
      <c r="J13" s="100">
        <f t="shared" si="9"/>
        <v>967.51370620329999</v>
      </c>
      <c r="K13" s="67">
        <f t="shared" si="6"/>
        <v>-0.51370620329998928</v>
      </c>
      <c r="L13" s="69">
        <f t="shared" si="7"/>
        <v>5.3109595621133675E-2</v>
      </c>
    </row>
    <row r="14" spans="1:12" x14ac:dyDescent="0.3">
      <c r="A14" s="58">
        <v>13</v>
      </c>
      <c r="B14" s="1">
        <v>976</v>
      </c>
      <c r="C14" s="66">
        <f t="shared" si="0"/>
        <v>967</v>
      </c>
      <c r="D14" s="1">
        <f t="shared" si="1"/>
        <v>9</v>
      </c>
      <c r="E14" s="1">
        <f t="shared" si="2"/>
        <v>9</v>
      </c>
      <c r="F14" s="67">
        <f t="shared" si="3"/>
        <v>0.92640247040658774</v>
      </c>
      <c r="G14" s="68">
        <f t="shared" si="8"/>
        <v>949.03428829657037</v>
      </c>
      <c r="H14" s="17">
        <f t="shared" si="4"/>
        <v>26.965711703429633</v>
      </c>
      <c r="I14" s="67">
        <f t="shared" si="5"/>
        <v>2.8015824826986462</v>
      </c>
      <c r="J14" s="100">
        <f t="shared" si="9"/>
        <v>967.05137062033009</v>
      </c>
      <c r="K14" s="67">
        <f t="shared" si="6"/>
        <v>8.9486293796699101</v>
      </c>
      <c r="L14" s="69">
        <f t="shared" si="7"/>
        <v>0.92109035458110511</v>
      </c>
    </row>
    <row r="15" spans="1:12" x14ac:dyDescent="0.3">
      <c r="A15" s="58">
        <v>14</v>
      </c>
      <c r="B15" s="1">
        <v>981</v>
      </c>
      <c r="C15" s="66">
        <f t="shared" si="0"/>
        <v>976</v>
      </c>
      <c r="D15" s="1">
        <f t="shared" si="1"/>
        <v>5</v>
      </c>
      <c r="E15" s="1">
        <f t="shared" si="2"/>
        <v>5</v>
      </c>
      <c r="F15" s="67">
        <f t="shared" si="3"/>
        <v>0.510986203372509</v>
      </c>
      <c r="G15" s="68">
        <f t="shared" si="8"/>
        <v>951.73085946691333</v>
      </c>
      <c r="H15" s="17">
        <f t="shared" si="4"/>
        <v>29.26914053308667</v>
      </c>
      <c r="I15" s="67">
        <f t="shared" si="5"/>
        <v>3.0287859677637368</v>
      </c>
      <c r="J15" s="100">
        <f t="shared" si="9"/>
        <v>975.10513706203301</v>
      </c>
      <c r="K15" s="67">
        <f t="shared" si="6"/>
        <v>5.894862937966991</v>
      </c>
      <c r="L15" s="69">
        <f t="shared" si="7"/>
        <v>0.60271432514315304</v>
      </c>
    </row>
    <row r="16" spans="1:12" x14ac:dyDescent="0.3">
      <c r="A16" s="58">
        <v>15</v>
      </c>
      <c r="B16" s="1">
        <v>980</v>
      </c>
      <c r="C16" s="66">
        <f t="shared" si="0"/>
        <v>981</v>
      </c>
      <c r="D16" s="1">
        <f t="shared" si="1"/>
        <v>-1</v>
      </c>
      <c r="E16" s="1">
        <f t="shared" si="2"/>
        <v>1</v>
      </c>
      <c r="F16" s="67">
        <f t="shared" si="3"/>
        <v>0.10198878123406425</v>
      </c>
      <c r="G16" s="68">
        <f t="shared" si="8"/>
        <v>954.65777352022201</v>
      </c>
      <c r="H16" s="17">
        <f t="shared" si="4"/>
        <v>25.342226479777992</v>
      </c>
      <c r="I16" s="67">
        <f t="shared" si="5"/>
        <v>2.6198149178256309</v>
      </c>
      <c r="J16" s="100">
        <f t="shared" si="9"/>
        <v>980.41051370620323</v>
      </c>
      <c r="K16" s="67">
        <f t="shared" si="6"/>
        <v>-0.41051370620323269</v>
      </c>
      <c r="L16" s="69">
        <f t="shared" si="7"/>
        <v>4.1880382025410244E-2</v>
      </c>
    </row>
    <row r="17" spans="1:14" x14ac:dyDescent="0.3">
      <c r="A17" s="58">
        <v>16</v>
      </c>
      <c r="B17" s="1">
        <v>979</v>
      </c>
      <c r="C17" s="66">
        <f t="shared" si="0"/>
        <v>980</v>
      </c>
      <c r="D17" s="1">
        <f t="shared" si="1"/>
        <v>-1</v>
      </c>
      <c r="E17" s="1">
        <f t="shared" si="2"/>
        <v>1</v>
      </c>
      <c r="F17" s="67">
        <f t="shared" si="3"/>
        <v>0.10209290454313426</v>
      </c>
      <c r="G17" s="68">
        <f t="shared" si="8"/>
        <v>957.19199616819981</v>
      </c>
      <c r="H17" s="17">
        <f t="shared" si="4"/>
        <v>21.808003831800193</v>
      </c>
      <c r="I17" s="67">
        <f t="shared" si="5"/>
        <v>2.2526695570438355</v>
      </c>
      <c r="J17" s="100">
        <f t="shared" si="9"/>
        <v>980.04105137062027</v>
      </c>
      <c r="K17" s="67">
        <f t="shared" si="6"/>
        <v>-1.0410513706202664</v>
      </c>
      <c r="L17" s="69">
        <f t="shared" si="7"/>
        <v>0.10628173104304343</v>
      </c>
    </row>
    <row r="18" spans="1:14" x14ac:dyDescent="0.3">
      <c r="A18" s="58">
        <v>17</v>
      </c>
      <c r="B18" s="1">
        <v>972</v>
      </c>
      <c r="C18" s="66">
        <f t="shared" si="0"/>
        <v>979</v>
      </c>
      <c r="D18" s="1">
        <f t="shared" si="1"/>
        <v>-7</v>
      </c>
      <c r="E18" s="1">
        <f t="shared" si="2"/>
        <v>7</v>
      </c>
      <c r="F18" s="67">
        <f t="shared" si="3"/>
        <v>0.71758072783188109</v>
      </c>
      <c r="G18" s="68">
        <f t="shared" si="8"/>
        <v>959.37279655137979</v>
      </c>
      <c r="H18" s="17">
        <f t="shared" si="4"/>
        <v>12.627203448620207</v>
      </c>
      <c r="I18" s="67">
        <f t="shared" si="5"/>
        <v>1.3075884128809401</v>
      </c>
      <c r="J18" s="100">
        <f t="shared" si="9"/>
        <v>979.10410513706199</v>
      </c>
      <c r="K18" s="67">
        <f t="shared" si="6"/>
        <v>-7.1041051370619925</v>
      </c>
      <c r="L18" s="69">
        <f t="shared" si="7"/>
        <v>0.72821384757046981</v>
      </c>
    </row>
    <row r="19" spans="1:14" x14ac:dyDescent="0.3">
      <c r="A19" s="58">
        <v>18</v>
      </c>
      <c r="B19" s="1">
        <v>977</v>
      </c>
      <c r="C19" s="66">
        <f t="shared" si="0"/>
        <v>972</v>
      </c>
      <c r="D19" s="1">
        <f t="shared" si="1"/>
        <v>5</v>
      </c>
      <c r="E19" s="1">
        <f t="shared" si="2"/>
        <v>5</v>
      </c>
      <c r="F19" s="67">
        <f t="shared" si="3"/>
        <v>0.51308363263211898</v>
      </c>
      <c r="G19" s="68">
        <f t="shared" si="8"/>
        <v>960.63551689624182</v>
      </c>
      <c r="H19" s="17">
        <f t="shared" si="4"/>
        <v>16.364483103758175</v>
      </c>
      <c r="I19" s="67">
        <f t="shared" si="5"/>
        <v>1.6891188214769366</v>
      </c>
      <c r="J19" s="100">
        <f t="shared" si="9"/>
        <v>972.71041051370628</v>
      </c>
      <c r="K19" s="67">
        <f t="shared" si="6"/>
        <v>4.2895894862937212</v>
      </c>
      <c r="L19" s="69">
        <f t="shared" si="7"/>
        <v>0.44002324275054849</v>
      </c>
    </row>
    <row r="20" spans="1:14" x14ac:dyDescent="0.3">
      <c r="A20" s="58">
        <v>19</v>
      </c>
      <c r="B20" s="1">
        <v>974</v>
      </c>
      <c r="C20" s="66">
        <f t="shared" si="0"/>
        <v>977</v>
      </c>
      <c r="D20" s="1">
        <f t="shared" si="1"/>
        <v>-3</v>
      </c>
      <c r="E20" s="1">
        <f t="shared" si="2"/>
        <v>3</v>
      </c>
      <c r="F20" s="67">
        <f t="shared" si="3"/>
        <v>0.30753459764223473</v>
      </c>
      <c r="G20" s="68">
        <f t="shared" si="8"/>
        <v>962.27196520661766</v>
      </c>
      <c r="H20" s="17">
        <f t="shared" si="4"/>
        <v>11.728034793382335</v>
      </c>
      <c r="I20" s="67">
        <f t="shared" si="5"/>
        <v>1.2114036668532613</v>
      </c>
      <c r="J20" s="100">
        <f t="shared" si="9"/>
        <v>976.57104105137068</v>
      </c>
      <c r="K20" s="67">
        <f t="shared" si="6"/>
        <v>-2.5710410513706847</v>
      </c>
      <c r="L20" s="69">
        <f t="shared" si="7"/>
        <v>0.26361931939529631</v>
      </c>
    </row>
    <row r="21" spans="1:14" ht="15" thickBot="1" x14ac:dyDescent="0.35">
      <c r="A21" s="58">
        <v>20</v>
      </c>
      <c r="B21" s="22">
        <v>959</v>
      </c>
      <c r="C21" s="66">
        <f t="shared" si="0"/>
        <v>974</v>
      </c>
      <c r="D21" s="1">
        <f t="shared" si="1"/>
        <v>-15</v>
      </c>
      <c r="E21" s="1">
        <f t="shared" si="2"/>
        <v>15</v>
      </c>
      <c r="F21" s="67">
        <f t="shared" si="3"/>
        <v>1.5519917227108122</v>
      </c>
      <c r="G21" s="68">
        <f t="shared" si="8"/>
        <v>963.44476868595586</v>
      </c>
      <c r="H21" s="17">
        <f t="shared" si="4"/>
        <v>-4.4447686859558644</v>
      </c>
      <c r="I21" s="67">
        <f t="shared" si="5"/>
        <v>0.46240794621048975</v>
      </c>
      <c r="J21" s="100">
        <f t="shared" si="9"/>
        <v>974.25710410513705</v>
      </c>
      <c r="K21" s="67">
        <f t="shared" si="6"/>
        <v>-15.257104105137046</v>
      </c>
      <c r="L21" s="69">
        <f t="shared" si="7"/>
        <v>1.5783833482612992</v>
      </c>
    </row>
    <row r="22" spans="1:14" ht="15" thickTop="1" x14ac:dyDescent="0.3">
      <c r="A22" s="73" t="s">
        <v>17</v>
      </c>
      <c r="B22" s="74">
        <f>SUM(B2:B21)</f>
        <v>19201</v>
      </c>
      <c r="C22" s="74">
        <f t="shared" ref="C22:L22" si="10">SUM(C3:C21)</f>
        <v>18242</v>
      </c>
      <c r="D22" s="74">
        <f t="shared" si="10"/>
        <v>25</v>
      </c>
      <c r="E22" s="74">
        <f t="shared" si="10"/>
        <v>113</v>
      </c>
      <c r="F22" s="74">
        <f t="shared" si="10"/>
        <v>11.828134411932016</v>
      </c>
      <c r="G22" s="74">
        <f t="shared" si="10"/>
        <v>17976.997081826405</v>
      </c>
      <c r="H22" s="74">
        <f t="shared" si="10"/>
        <v>290.00291817359744</v>
      </c>
      <c r="I22" s="75">
        <f t="shared" si="10"/>
        <v>33.353748595207385</v>
      </c>
      <c r="J22" s="75">
        <f t="shared" si="10"/>
        <v>18237.526988432764</v>
      </c>
      <c r="K22" s="75">
        <f t="shared" si="10"/>
        <v>29.473011567237563</v>
      </c>
      <c r="L22" s="76">
        <f t="shared" si="10"/>
        <v>11.792787310197681</v>
      </c>
    </row>
    <row r="23" spans="1:14" x14ac:dyDescent="0.3">
      <c r="A23" s="1" t="s">
        <v>56</v>
      </c>
      <c r="B23" s="17">
        <f>AVERAGE(B2:B21)</f>
        <v>960.05</v>
      </c>
      <c r="C23" s="17">
        <f t="shared" ref="C23:L23" si="11">AVERAGE(C3:C21)</f>
        <v>960.10526315789468</v>
      </c>
      <c r="D23" s="77">
        <f t="shared" si="11"/>
        <v>1.3157894736842106</v>
      </c>
      <c r="E23" s="78">
        <f t="shared" si="11"/>
        <v>5.9473684210526319</v>
      </c>
      <c r="F23" s="93">
        <f t="shared" si="11"/>
        <v>0.62253339010168507</v>
      </c>
      <c r="G23" s="79">
        <f t="shared" si="11"/>
        <v>946.15774114875819</v>
      </c>
      <c r="H23" s="78">
        <f t="shared" si="11"/>
        <v>15.263311482820917</v>
      </c>
      <c r="I23" s="93">
        <f t="shared" si="11"/>
        <v>1.755460452379336</v>
      </c>
      <c r="J23" s="79">
        <f t="shared" si="11"/>
        <v>959.86984149646128</v>
      </c>
      <c r="K23" s="78">
        <f t="shared" si="11"/>
        <v>1.5512111351177664</v>
      </c>
      <c r="L23" s="94">
        <f t="shared" si="11"/>
        <v>0.62067301632619376</v>
      </c>
      <c r="N23">
        <f>(I23-L23)/L23</f>
        <v>1.8283176587408732</v>
      </c>
    </row>
    <row r="24" spans="1:14" x14ac:dyDescent="0.3">
      <c r="A24" s="66"/>
      <c r="B24" s="1"/>
      <c r="C24" s="1"/>
      <c r="D24" s="80" t="s">
        <v>21</v>
      </c>
      <c r="E24" s="80" t="s">
        <v>57</v>
      </c>
      <c r="F24" s="81" t="s">
        <v>58</v>
      </c>
      <c r="G24" s="1"/>
      <c r="H24" s="80" t="s">
        <v>21</v>
      </c>
      <c r="I24" s="81" t="s">
        <v>58</v>
      </c>
      <c r="J24" s="1"/>
      <c r="K24" s="80" t="s">
        <v>21</v>
      </c>
      <c r="L24" s="82" t="s">
        <v>58</v>
      </c>
    </row>
    <row r="25" spans="1:14" ht="15" thickBot="1" x14ac:dyDescent="0.35">
      <c r="A25" s="71"/>
      <c r="B25" s="72"/>
      <c r="C25" s="72"/>
      <c r="D25" s="72"/>
      <c r="E25" s="72"/>
      <c r="F25" s="72"/>
      <c r="G25" s="83">
        <v>0.1</v>
      </c>
      <c r="H25" s="72" t="s">
        <v>59</v>
      </c>
      <c r="I25" s="72"/>
      <c r="J25" s="83">
        <v>0.9</v>
      </c>
      <c r="K25" s="72" t="s">
        <v>59</v>
      </c>
      <c r="L25" s="70"/>
    </row>
    <row r="26" spans="1:14" ht="15" thickTop="1" x14ac:dyDescent="0.3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3.2.1-5</vt:lpstr>
      <vt:lpstr>3.2.6</vt:lpstr>
      <vt:lpstr>3.3.1</vt:lpstr>
      <vt:lpstr>3.3.3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</dc:creator>
  <cp:lastModifiedBy>branko</cp:lastModifiedBy>
  <dcterms:created xsi:type="dcterms:W3CDTF">2010-02-05T22:13:57Z</dcterms:created>
  <dcterms:modified xsi:type="dcterms:W3CDTF">2016-12-01T15:06:37Z</dcterms:modified>
</cp:coreProperties>
</file>